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umos" sheetId="2" state="visible" r:id="rId2"/>
    <sheet xmlns:r="http://schemas.openxmlformats.org/officeDocument/2006/relationships" name="Bases" sheetId="3" state="visible" r:id="rId3"/>
    <sheet xmlns:r="http://schemas.openxmlformats.org/officeDocument/2006/relationships" name="Rece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$&quot;#,##0.000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2B1D14"/>
      <sz val="15"/>
    </font>
    <font>
      <i val="1"/>
      <color rgb="006B5A4C"/>
    </font>
    <font>
      <b val="1"/>
      <color rgb="00FFFFFF"/>
    </font>
    <font>
      <b val="1"/>
    </font>
    <font>
      <b val="1"/>
      <color rgb="00B45309"/>
    </font>
  </fonts>
  <fills count="4">
    <fill>
      <patternFill/>
    </fill>
    <fill>
      <patternFill patternType="gray125"/>
    </fill>
    <fill>
      <patternFill patternType="solid">
        <fgColor rgb="002B1D14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bottom style="thin">
        <color rgb="00E2D3B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6" fontId="0" fillId="3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0" borderId="1" pivotButton="0" quotePrefix="0" xfId="0"/>
    <xf numFmtId="164" fontId="0" fillId="3" borderId="1" pivotButton="0" quotePrefix="0" xfId="0"/>
    <xf numFmtId="166" fontId="0" fillId="0" borderId="1" pivotButton="0" quotePrefix="0" xfId="0"/>
    <xf numFmtId="165" fontId="0" fillId="0" borderId="1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4" fillId="3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3" customWidth="1" min="5" max="5"/>
    <col width="14" customWidth="1" min="6" max="6"/>
    <col width="11" customWidth="1" min="7" max="7"/>
    <col width="14" customWidth="1" min="8" max="8"/>
    <col width="18" customWidth="1" min="9" max="9"/>
  </cols>
  <sheetData>
    <row r="1">
      <c r="A1" s="1" t="inlineStr">
        <is>
          <t>Costeo de bebidas: cuánto te cuesta y cuánto te deja cada producto</t>
        </is>
      </c>
    </row>
    <row r="2">
      <c r="A2" s="2" t="inlineStr">
        <is>
          <t>Plantilla gratuita de Lealify POS · lealify.com/pos/costo-de-una-bebida/ · cambia las celdas amarillas.</t>
        </is>
      </c>
    </row>
    <row r="3">
      <c r="A3" t="inlineStr">
        <is>
          <t>Merma y desperdicio (%)</t>
        </is>
      </c>
      <c r="C3" s="3" t="n">
        <v>0.05</v>
      </c>
      <c r="D3" t="inlineStr">
        <is>
          <t>Costo objetivo (% del precio sin IVA) — ejemplo, pon el tuyo</t>
        </is>
      </c>
      <c r="H3" s="3" t="n">
        <v>0.3</v>
      </c>
    </row>
    <row r="5" ht="32" customHeight="1">
      <c r="A5" s="4" t="inlineStr">
        <is>
          <t>Producto</t>
        </is>
      </c>
      <c r="B5" s="4" t="inlineStr">
        <is>
          <t>Costo de la receta</t>
        </is>
      </c>
      <c r="C5" s="4" t="inlineStr">
        <is>
          <t>Costo con merma</t>
        </is>
      </c>
      <c r="D5" s="4" t="inlineStr">
        <is>
          <t>Precio de venta</t>
        </is>
      </c>
      <c r="E5" s="4" t="inlineStr">
        <is>
          <t>¿El precio incluye IVA?</t>
        </is>
      </c>
      <c r="F5" s="4" t="inlineStr">
        <is>
          <t>Precio sin IVA</t>
        </is>
      </c>
      <c r="G5" s="4" t="inlineStr">
        <is>
          <t>Costo %</t>
        </is>
      </c>
      <c r="H5" s="4" t="inlineStr">
        <is>
          <t>Margen por pieza</t>
        </is>
      </c>
      <c r="I5" s="4" t="inlineStr">
        <is>
          <t>Precio sugerido (con IVA si aplica)</t>
        </is>
      </c>
    </row>
    <row r="6">
      <c r="A6" s="5" t="inlineStr">
        <is>
          <t>Americano chico</t>
        </is>
      </c>
      <c r="B6" s="6">
        <f>IF(A6="","",SUMIF(Recetas!$A$5:$A$82,A6,Recetas!$F$5:$F$82))</f>
        <v/>
      </c>
      <c r="C6" s="6">
        <f>IF(A6="","",B6*(1+$C$3))</f>
        <v/>
      </c>
      <c r="D6" s="7" t="n">
        <v>40</v>
      </c>
      <c r="E6" s="5" t="inlineStr">
        <is>
          <t>Sí</t>
        </is>
      </c>
      <c r="F6" s="6">
        <f>IF(OR(A6="",D6=""),"",IF(E6="Sí",D6/1.16,D6))</f>
        <v/>
      </c>
      <c r="G6" s="8">
        <f>IF(F6="","",C6/F6)</f>
        <v/>
      </c>
      <c r="H6" s="6">
        <f>IF(F6="","",F6-C6)</f>
        <v/>
      </c>
      <c r="I6" s="6">
        <f>IF(A6="","",ROUNDUP(C6/$H$3*IF(E6="Sí",1.16,1),0))</f>
        <v/>
      </c>
    </row>
    <row r="7">
      <c r="A7" s="5" t="inlineStr">
        <is>
          <t>Latte chico</t>
        </is>
      </c>
      <c r="B7" s="6">
        <f>IF(A7="","",SUMIF(Recetas!$A$5:$A$82,A7,Recetas!$F$5:$F$82))</f>
        <v/>
      </c>
      <c r="C7" s="6">
        <f>IF(A7="","",B7*(1+$C$3))</f>
        <v/>
      </c>
      <c r="D7" s="7" t="n">
        <v>55</v>
      </c>
      <c r="E7" s="5" t="inlineStr">
        <is>
          <t>Sí</t>
        </is>
      </c>
      <c r="F7" s="6">
        <f>IF(OR(A7="",D7=""),"",IF(E7="Sí",D7/1.16,D7))</f>
        <v/>
      </c>
      <c r="G7" s="8">
        <f>IF(F7="","",C7/F7)</f>
        <v/>
      </c>
      <c r="H7" s="6">
        <f>IF(F7="","",F7-C7)</f>
        <v/>
      </c>
      <c r="I7" s="6">
        <f>IF(A7="","",ROUNDUP(C7/$H$3*IF(E7="Sí",1.16,1),0))</f>
        <v/>
      </c>
    </row>
    <row r="8">
      <c r="A8" s="5" t="inlineStr">
        <is>
          <t>Latte grande</t>
        </is>
      </c>
      <c r="B8" s="6">
        <f>IF(A8="","",SUMIF(Recetas!$A$5:$A$82,A8,Recetas!$F$5:$F$82))</f>
        <v/>
      </c>
      <c r="C8" s="6">
        <f>IF(A8="","",B8*(1+$C$3))</f>
        <v/>
      </c>
      <c r="D8" s="7" t="n">
        <v>65</v>
      </c>
      <c r="E8" s="5" t="inlineStr">
        <is>
          <t>Sí</t>
        </is>
      </c>
      <c r="F8" s="6">
        <f>IF(OR(A8="",D8=""),"",IF(E8="Sí",D8/1.16,D8))</f>
        <v/>
      </c>
      <c r="G8" s="8">
        <f>IF(F8="","",C8/F8)</f>
        <v/>
      </c>
      <c r="H8" s="6">
        <f>IF(F8="","",F8-C8)</f>
        <v/>
      </c>
      <c r="I8" s="6">
        <f>IF(A8="","",ROUNDUP(C8/$H$3*IF(E8="Sí",1.16,1),0))</f>
        <v/>
      </c>
    </row>
    <row r="9">
      <c r="A9" s="5" t="inlineStr">
        <is>
          <t>Latte de vainilla chico</t>
        </is>
      </c>
      <c r="B9" s="6">
        <f>IF(A9="","",SUMIF(Recetas!$A$5:$A$82,A9,Recetas!$F$5:$F$82))</f>
        <v/>
      </c>
      <c r="C9" s="6">
        <f>IF(A9="","",B9*(1+$C$3))</f>
        <v/>
      </c>
      <c r="D9" s="7" t="n">
        <v>62</v>
      </c>
      <c r="E9" s="5" t="inlineStr">
        <is>
          <t>Sí</t>
        </is>
      </c>
      <c r="F9" s="6">
        <f>IF(OR(A9="",D9=""),"",IF(E9="Sí",D9/1.16,D9))</f>
        <v/>
      </c>
      <c r="G9" s="8">
        <f>IF(F9="","",C9/F9)</f>
        <v/>
      </c>
      <c r="H9" s="6">
        <f>IF(F9="","",F9-C9)</f>
        <v/>
      </c>
      <c r="I9" s="6">
        <f>IF(A9="","",ROUNDUP(C9/$H$3*IF(E9="Sí",1.16,1),0))</f>
        <v/>
      </c>
    </row>
    <row r="10">
      <c r="A10" s="5" t="n"/>
      <c r="B10" s="6">
        <f>IF(A10="","",SUMIF(Recetas!$A$5:$A$82,A10,Recetas!$F$5:$F$82))</f>
        <v/>
      </c>
      <c r="C10" s="6">
        <f>IF(A10="","",B10*(1+$C$3))</f>
        <v/>
      </c>
      <c r="D10" s="7" t="n"/>
      <c r="E10" s="5" t="n"/>
      <c r="F10" s="6">
        <f>IF(OR(A10="",D10=""),"",IF(E10="Sí",D10/1.16,D10))</f>
        <v/>
      </c>
      <c r="G10" s="8">
        <f>IF(F10="","",C10/F10)</f>
        <v/>
      </c>
      <c r="H10" s="6">
        <f>IF(F10="","",F10-C10)</f>
        <v/>
      </c>
      <c r="I10" s="6">
        <f>IF(A10="","",ROUNDUP(C10/$H$3*IF(E10="Sí",1.16,1),0))</f>
        <v/>
      </c>
    </row>
    <row r="11">
      <c r="A11" s="5" t="n"/>
      <c r="B11" s="6">
        <f>IF(A11="","",SUMIF(Recetas!$A$5:$A$82,A11,Recetas!$F$5:$F$82))</f>
        <v/>
      </c>
      <c r="C11" s="6">
        <f>IF(A11="","",B11*(1+$C$3))</f>
        <v/>
      </c>
      <c r="D11" s="7" t="n"/>
      <c r="E11" s="5" t="n"/>
      <c r="F11" s="6">
        <f>IF(OR(A11="",D11=""),"",IF(E11="Sí",D11/1.16,D11))</f>
        <v/>
      </c>
      <c r="G11" s="8">
        <f>IF(F11="","",C11/F11)</f>
        <v/>
      </c>
      <c r="H11" s="6">
        <f>IF(F11="","",F11-C11)</f>
        <v/>
      </c>
      <c r="I11" s="6">
        <f>IF(A11="","",ROUNDUP(C11/$H$3*IF(E11="Sí",1.16,1),0))</f>
        <v/>
      </c>
    </row>
    <row r="12">
      <c r="A12" s="5" t="n"/>
      <c r="B12" s="6">
        <f>IF(A12="","",SUMIF(Recetas!$A$5:$A$82,A12,Recetas!$F$5:$F$82))</f>
        <v/>
      </c>
      <c r="C12" s="6">
        <f>IF(A12="","",B12*(1+$C$3))</f>
        <v/>
      </c>
      <c r="D12" s="7" t="n"/>
      <c r="E12" s="5" t="n"/>
      <c r="F12" s="6">
        <f>IF(OR(A12="",D12=""),"",IF(E12="Sí",D12/1.16,D12))</f>
        <v/>
      </c>
      <c r="G12" s="8">
        <f>IF(F12="","",C12/F12)</f>
        <v/>
      </c>
      <c r="H12" s="6">
        <f>IF(F12="","",F12-C12)</f>
        <v/>
      </c>
      <c r="I12" s="6">
        <f>IF(A12="","",ROUNDUP(C12/$H$3*IF(E12="Sí",1.16,1),0))</f>
        <v/>
      </c>
    </row>
    <row r="13">
      <c r="A13" s="5" t="n"/>
      <c r="B13" s="6">
        <f>IF(A13="","",SUMIF(Recetas!$A$5:$A$82,A13,Recetas!$F$5:$F$82))</f>
        <v/>
      </c>
      <c r="C13" s="6">
        <f>IF(A13="","",B13*(1+$C$3))</f>
        <v/>
      </c>
      <c r="D13" s="7" t="n"/>
      <c r="E13" s="5" t="n"/>
      <c r="F13" s="6">
        <f>IF(OR(A13="",D13=""),"",IF(E13="Sí",D13/1.16,D13))</f>
        <v/>
      </c>
      <c r="G13" s="8">
        <f>IF(F13="","",C13/F13)</f>
        <v/>
      </c>
      <c r="H13" s="6">
        <f>IF(F13="","",F13-C13)</f>
        <v/>
      </c>
      <c r="I13" s="6">
        <f>IF(A13="","",ROUNDUP(C13/$H$3*IF(E13="Sí",1.16,1),0))</f>
        <v/>
      </c>
    </row>
    <row r="14">
      <c r="A14" s="5" t="n"/>
      <c r="B14" s="6">
        <f>IF(A14="","",SUMIF(Recetas!$A$5:$A$82,A14,Recetas!$F$5:$F$82))</f>
        <v/>
      </c>
      <c r="C14" s="6">
        <f>IF(A14="","",B14*(1+$C$3))</f>
        <v/>
      </c>
      <c r="D14" s="7" t="n"/>
      <c r="E14" s="5" t="n"/>
      <c r="F14" s="6">
        <f>IF(OR(A14="",D14=""),"",IF(E14="Sí",D14/1.16,D14))</f>
        <v/>
      </c>
      <c r="G14" s="8">
        <f>IF(F14="","",C14/F14)</f>
        <v/>
      </c>
      <c r="H14" s="6">
        <f>IF(F14="","",F14-C14)</f>
        <v/>
      </c>
      <c r="I14" s="6">
        <f>IF(A14="","",ROUNDUP(C14/$H$3*IF(E14="Sí",1.16,1),0))</f>
        <v/>
      </c>
    </row>
    <row r="15">
      <c r="A15" s="5" t="n"/>
      <c r="B15" s="6">
        <f>IF(A15="","",SUMIF(Recetas!$A$5:$A$82,A15,Recetas!$F$5:$F$82))</f>
        <v/>
      </c>
      <c r="C15" s="6">
        <f>IF(A15="","",B15*(1+$C$3))</f>
        <v/>
      </c>
      <c r="D15" s="7" t="n"/>
      <c r="E15" s="5" t="n"/>
      <c r="F15" s="6">
        <f>IF(OR(A15="",D15=""),"",IF(E15="Sí",D15/1.16,D15))</f>
        <v/>
      </c>
      <c r="G15" s="8">
        <f>IF(F15="","",C15/F15)</f>
        <v/>
      </c>
      <c r="H15" s="6">
        <f>IF(F15="","",F15-C15)</f>
        <v/>
      </c>
      <c r="I15" s="6">
        <f>IF(A15="","",ROUNDUP(C15/$H$3*IF(E15="Sí",1.16,1),0))</f>
        <v/>
      </c>
    </row>
    <row r="16">
      <c r="A16" s="5" t="n"/>
      <c r="B16" s="6">
        <f>IF(A16="","",SUMIF(Recetas!$A$5:$A$82,A16,Recetas!$F$5:$F$82))</f>
        <v/>
      </c>
      <c r="C16" s="6">
        <f>IF(A16="","",B16*(1+$C$3))</f>
        <v/>
      </c>
      <c r="D16" s="7" t="n"/>
      <c r="E16" s="5" t="n"/>
      <c r="F16" s="6">
        <f>IF(OR(A16="",D16=""),"",IF(E16="Sí",D16/1.16,D16))</f>
        <v/>
      </c>
      <c r="G16" s="8">
        <f>IF(F16="","",C16/F16)</f>
        <v/>
      </c>
      <c r="H16" s="6">
        <f>IF(F16="","",F16-C16)</f>
        <v/>
      </c>
      <c r="I16" s="6">
        <f>IF(A16="","",ROUNDUP(C16/$H$3*IF(E16="Sí",1.16,1),0))</f>
        <v/>
      </c>
    </row>
    <row r="17">
      <c r="A17" s="5" t="n"/>
      <c r="B17" s="6">
        <f>IF(A17="","",SUMIF(Recetas!$A$5:$A$82,A17,Recetas!$F$5:$F$82))</f>
        <v/>
      </c>
      <c r="C17" s="6">
        <f>IF(A17="","",B17*(1+$C$3))</f>
        <v/>
      </c>
      <c r="D17" s="7" t="n"/>
      <c r="E17" s="5" t="n"/>
      <c r="F17" s="6">
        <f>IF(OR(A17="",D17=""),"",IF(E17="Sí",D17/1.16,D17))</f>
        <v/>
      </c>
      <c r="G17" s="8">
        <f>IF(F17="","",C17/F17)</f>
        <v/>
      </c>
      <c r="H17" s="6">
        <f>IF(F17="","",F17-C17)</f>
        <v/>
      </c>
      <c r="I17" s="6">
        <f>IF(A17="","",ROUNDUP(C17/$H$3*IF(E17="Sí",1.16,1),0))</f>
        <v/>
      </c>
    </row>
    <row r="18">
      <c r="A18" s="5" t="n"/>
      <c r="B18" s="6">
        <f>IF(A18="","",SUMIF(Recetas!$A$5:$A$82,A18,Recetas!$F$5:$F$82))</f>
        <v/>
      </c>
      <c r="C18" s="6">
        <f>IF(A18="","",B18*(1+$C$3))</f>
        <v/>
      </c>
      <c r="D18" s="7" t="n"/>
      <c r="E18" s="5" t="n"/>
      <c r="F18" s="6">
        <f>IF(OR(A18="",D18=""),"",IF(E18="Sí",D18/1.16,D18))</f>
        <v/>
      </c>
      <c r="G18" s="8">
        <f>IF(F18="","",C18/F18)</f>
        <v/>
      </c>
      <c r="H18" s="6">
        <f>IF(F18="","",F18-C18)</f>
        <v/>
      </c>
      <c r="I18" s="6">
        <f>IF(A18="","",ROUNDUP(C18/$H$3*IF(E18="Sí",1.16,1),0))</f>
        <v/>
      </c>
    </row>
    <row r="19">
      <c r="A19" s="5" t="n"/>
      <c r="B19" s="6">
        <f>IF(A19="","",SUMIF(Recetas!$A$5:$A$82,A19,Recetas!$F$5:$F$82))</f>
        <v/>
      </c>
      <c r="C19" s="6">
        <f>IF(A19="","",B19*(1+$C$3))</f>
        <v/>
      </c>
      <c r="D19" s="7" t="n"/>
      <c r="E19" s="5" t="n"/>
      <c r="F19" s="6">
        <f>IF(OR(A19="",D19=""),"",IF(E19="Sí",D19/1.16,D19))</f>
        <v/>
      </c>
      <c r="G19" s="8">
        <f>IF(F19="","",C19/F19)</f>
        <v/>
      </c>
      <c r="H19" s="6">
        <f>IF(F19="","",F19-C19)</f>
        <v/>
      </c>
      <c r="I19" s="6">
        <f>IF(A19="","",ROUNDUP(C19/$H$3*IF(E19="Sí",1.16,1),0))</f>
        <v/>
      </c>
    </row>
    <row r="20">
      <c r="A20" s="5" t="n"/>
      <c r="B20" s="6">
        <f>IF(A20="","",SUMIF(Recetas!$A$5:$A$82,A20,Recetas!$F$5:$F$82))</f>
        <v/>
      </c>
      <c r="C20" s="6">
        <f>IF(A20="","",B20*(1+$C$3))</f>
        <v/>
      </c>
      <c r="D20" s="7" t="n"/>
      <c r="E20" s="5" t="n"/>
      <c r="F20" s="6">
        <f>IF(OR(A20="",D20=""),"",IF(E20="Sí",D20/1.16,D20))</f>
        <v/>
      </c>
      <c r="G20" s="8">
        <f>IF(F20="","",C20/F20)</f>
        <v/>
      </c>
      <c r="H20" s="6">
        <f>IF(F20="","",F20-C20)</f>
        <v/>
      </c>
      <c r="I20" s="6">
        <f>IF(A20="","",ROUNDUP(C20/$H$3*IF(E20="Sí",1.16,1),0))</f>
        <v/>
      </c>
    </row>
    <row r="21">
      <c r="A21" s="5" t="n"/>
      <c r="B21" s="6">
        <f>IF(A21="","",SUMIF(Recetas!$A$5:$A$82,A21,Recetas!$F$5:$F$82))</f>
        <v/>
      </c>
      <c r="C21" s="6">
        <f>IF(A21="","",B21*(1+$C$3))</f>
        <v/>
      </c>
      <c r="D21" s="7" t="n"/>
      <c r="E21" s="5" t="n"/>
      <c r="F21" s="6">
        <f>IF(OR(A21="",D21=""),"",IF(E21="Sí",D21/1.16,D21))</f>
        <v/>
      </c>
      <c r="G21" s="8">
        <f>IF(F21="","",C21/F21)</f>
        <v/>
      </c>
      <c r="H21" s="6">
        <f>IF(F21="","",F21-C21)</f>
        <v/>
      </c>
      <c r="I21" s="6">
        <f>IF(A21="","",ROUNDUP(C21/$H$3*IF(E21="Sí",1.16,1),0))</f>
        <v/>
      </c>
    </row>
    <row r="22">
      <c r="A22" s="5" t="n"/>
      <c r="B22" s="6">
        <f>IF(A22="","",SUMIF(Recetas!$A$5:$A$82,A22,Recetas!$F$5:$F$82))</f>
        <v/>
      </c>
      <c r="C22" s="6">
        <f>IF(A22="","",B22*(1+$C$3))</f>
        <v/>
      </c>
      <c r="D22" s="7" t="n"/>
      <c r="E22" s="5" t="n"/>
      <c r="F22" s="6">
        <f>IF(OR(A22="",D22=""),"",IF(E22="Sí",D22/1.16,D22))</f>
        <v/>
      </c>
      <c r="G22" s="8">
        <f>IF(F22="","",C22/F22)</f>
        <v/>
      </c>
      <c r="H22" s="6">
        <f>IF(F22="","",F22-C22)</f>
        <v/>
      </c>
      <c r="I22" s="6">
        <f>IF(A22="","",ROUNDUP(C22/$H$3*IF(E22="Sí",1.16,1),0))</f>
        <v/>
      </c>
    </row>
    <row r="23">
      <c r="A23" s="5" t="n"/>
      <c r="B23" s="6">
        <f>IF(A23="","",SUMIF(Recetas!$A$5:$A$82,A23,Recetas!$F$5:$F$82))</f>
        <v/>
      </c>
      <c r="C23" s="6">
        <f>IF(A23="","",B23*(1+$C$3))</f>
        <v/>
      </c>
      <c r="D23" s="7" t="n"/>
      <c r="E23" s="5" t="n"/>
      <c r="F23" s="6">
        <f>IF(OR(A23="",D23=""),"",IF(E23="Sí",D23/1.16,D23))</f>
        <v/>
      </c>
      <c r="G23" s="8">
        <f>IF(F23="","",C23/F23)</f>
        <v/>
      </c>
      <c r="H23" s="6">
        <f>IF(F23="","",F23-C23)</f>
        <v/>
      </c>
      <c r="I23" s="6">
        <f>IF(A23="","",ROUNDUP(C23/$H$3*IF(E23="Sí",1.16,1),0))</f>
        <v/>
      </c>
    </row>
    <row r="24">
      <c r="A24" s="5" t="n"/>
      <c r="B24" s="6">
        <f>IF(A24="","",SUMIF(Recetas!$A$5:$A$82,A24,Recetas!$F$5:$F$82))</f>
        <v/>
      </c>
      <c r="C24" s="6">
        <f>IF(A24="","",B24*(1+$C$3))</f>
        <v/>
      </c>
      <c r="D24" s="7" t="n"/>
      <c r="E24" s="5" t="n"/>
      <c r="F24" s="6">
        <f>IF(OR(A24="",D24=""),"",IF(E24="Sí",D24/1.16,D24))</f>
        <v/>
      </c>
      <c r="G24" s="8">
        <f>IF(F24="","",C24/F24)</f>
        <v/>
      </c>
      <c r="H24" s="6">
        <f>IF(F24="","",F24-C24)</f>
        <v/>
      </c>
      <c r="I24" s="6">
        <f>IF(A24="","",ROUNDUP(C24/$H$3*IF(E24="Sí",1.16,1),0))</f>
        <v/>
      </c>
    </row>
    <row r="25">
      <c r="A25" s="5" t="n"/>
      <c r="B25" s="6">
        <f>IF(A25="","",SUMIF(Recetas!$A$5:$A$82,A25,Recetas!$F$5:$F$82))</f>
        <v/>
      </c>
      <c r="C25" s="6">
        <f>IF(A25="","",B25*(1+$C$3))</f>
        <v/>
      </c>
      <c r="D25" s="7" t="n"/>
      <c r="E25" s="5" t="n"/>
      <c r="F25" s="6">
        <f>IF(OR(A25="",D25=""),"",IF(E25="Sí",D25/1.16,D25))</f>
        <v/>
      </c>
      <c r="G25" s="8">
        <f>IF(F25="","",C25/F25)</f>
        <v/>
      </c>
      <c r="H25" s="6">
        <f>IF(F25="","",F25-C25)</f>
        <v/>
      </c>
      <c r="I25" s="6">
        <f>IF(A25="","",ROUNDUP(C25/$H$3*IF(E25="Sí",1.16,1),0))</f>
        <v/>
      </c>
    </row>
  </sheetData>
  <dataValidations count="1">
    <dataValidation sqref="E6 E7 E8 E9 E10 E11 E12 E13 E14 E15 E16 E17 E18 E19 E20 E21 E22 E23 E24 E25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6" customWidth="1" min="3" max="3"/>
    <col width="16" customWidth="1" min="4" max="4"/>
    <col width="10" customWidth="1" min="5" max="5"/>
    <col width="16" customWidth="1" min="6" max="6"/>
    <col width="16" customWidth="1" min="7" max="7"/>
  </cols>
  <sheetData>
    <row r="1">
      <c r="A1" s="1" t="inlineStr">
        <is>
          <t>Insumos: cuánto te cuesta cada gramo, mililitro o pieza</t>
        </is>
      </c>
    </row>
    <row r="2">
      <c r="A2" s="2" t="inlineStr">
        <is>
          <t>Llena las celdas amarillas con TUS precios. Los de ejemplo son de referencia (octubre 2026).</t>
        </is>
      </c>
    </row>
    <row r="4" ht="32" customHeight="1">
      <c r="A4" s="4" t="inlineStr">
        <is>
          <t>Insumo</t>
        </is>
      </c>
      <c r="B4" s="4" t="inlineStr">
        <is>
          <t>Presentación de compra</t>
        </is>
      </c>
      <c r="C4" s="4" t="inlineStr">
        <is>
          <t>Precio de compra</t>
        </is>
      </c>
      <c r="D4" s="4" t="inlineStr">
        <is>
          <t>Contenido de la presentación</t>
        </is>
      </c>
      <c r="E4" s="4" t="inlineStr">
        <is>
          <t>Unidad</t>
        </is>
      </c>
      <c r="F4" s="4" t="inlineStr">
        <is>
          <t>Envío o flete prorrateado</t>
        </is>
      </c>
      <c r="G4" s="4" t="inlineStr">
        <is>
          <t>Costo por unidad</t>
        </is>
      </c>
    </row>
    <row r="5">
      <c r="A5" s="5" t="inlineStr">
        <is>
          <t>Café en grano</t>
        </is>
      </c>
      <c r="B5" s="5" t="inlineStr">
        <is>
          <t>Bolsa de 1 kg</t>
        </is>
      </c>
      <c r="C5" s="7" t="n">
        <v>420</v>
      </c>
      <c r="D5" s="5" t="n">
        <v>1000</v>
      </c>
      <c r="E5" s="5" t="inlineStr">
        <is>
          <t>g</t>
        </is>
      </c>
      <c r="F5" s="7" t="n">
        <v>0</v>
      </c>
      <c r="G5" s="9">
        <f>IFERROR((C5+F5)/D5,0)</f>
        <v/>
      </c>
    </row>
    <row r="6">
      <c r="A6" s="5" t="inlineStr">
        <is>
          <t>Leche entera</t>
        </is>
      </c>
      <c r="B6" s="5" t="inlineStr">
        <is>
          <t>Litro</t>
        </is>
      </c>
      <c r="C6" s="7" t="n">
        <v>28</v>
      </c>
      <c r="D6" s="5" t="n">
        <v>1000</v>
      </c>
      <c r="E6" s="5" t="inlineStr">
        <is>
          <t>ml</t>
        </is>
      </c>
      <c r="F6" s="7" t="n">
        <v>0</v>
      </c>
      <c r="G6" s="9">
        <f>IFERROR((C6+F6)/D6,0)</f>
        <v/>
      </c>
    </row>
    <row r="7">
      <c r="A7" s="5" t="inlineStr">
        <is>
          <t>Vaso 12 oz con tapa</t>
        </is>
      </c>
      <c r="B7" s="5" t="inlineStr">
        <is>
          <t>Paquete de 50</t>
        </is>
      </c>
      <c r="C7" s="7" t="n">
        <v>140</v>
      </c>
      <c r="D7" s="5" t="n">
        <v>50</v>
      </c>
      <c r="E7" s="5" t="inlineStr">
        <is>
          <t>pieza</t>
        </is>
      </c>
      <c r="F7" s="7" t="n">
        <v>0</v>
      </c>
      <c r="G7" s="9">
        <f>IFERROR((C7+F7)/D7,0)</f>
        <v/>
      </c>
    </row>
    <row r="8">
      <c r="A8" s="5" t="inlineStr">
        <is>
          <t>Vaso 16 oz con tapa</t>
        </is>
      </c>
      <c r="B8" s="5" t="inlineStr">
        <is>
          <t>Paquete de 50</t>
        </is>
      </c>
      <c r="C8" s="7" t="n">
        <v>165</v>
      </c>
      <c r="D8" s="5" t="n">
        <v>50</v>
      </c>
      <c r="E8" s="5" t="inlineStr">
        <is>
          <t>pieza</t>
        </is>
      </c>
      <c r="F8" s="7" t="n">
        <v>0</v>
      </c>
      <c r="G8" s="9">
        <f>IFERROR((C8+F8)/D8,0)</f>
        <v/>
      </c>
    </row>
    <row r="9">
      <c r="A9" s="5" t="inlineStr">
        <is>
          <t>Manga de cartón</t>
        </is>
      </c>
      <c r="B9" s="5" t="inlineStr">
        <is>
          <t>Paquete de 100</t>
        </is>
      </c>
      <c r="C9" s="7" t="n">
        <v>90</v>
      </c>
      <c r="D9" s="5" t="n">
        <v>100</v>
      </c>
      <c r="E9" s="5" t="inlineStr">
        <is>
          <t>pieza</t>
        </is>
      </c>
      <c r="F9" s="7" t="n">
        <v>0</v>
      </c>
      <c r="G9" s="9">
        <f>IFERROR((C9+F9)/D9,0)</f>
        <v/>
      </c>
    </row>
    <row r="10">
      <c r="A10" s="5" t="inlineStr">
        <is>
          <t>Azúcar</t>
        </is>
      </c>
      <c r="B10" s="5" t="inlineStr">
        <is>
          <t>Bolsa de 1 kg</t>
        </is>
      </c>
      <c r="C10" s="7" t="n">
        <v>32</v>
      </c>
      <c r="D10" s="5" t="n">
        <v>1000</v>
      </c>
      <c r="E10" s="5" t="inlineStr">
        <is>
          <t>g</t>
        </is>
      </c>
      <c r="F10" s="7" t="n">
        <v>0</v>
      </c>
      <c r="G10" s="9">
        <f>IFERROR((C10+F10)/D10,0)</f>
        <v/>
      </c>
    </row>
    <row r="11">
      <c r="A11" s="5" t="inlineStr">
        <is>
          <t>Extracto de vainilla</t>
        </is>
      </c>
      <c r="B11" s="5" t="inlineStr">
        <is>
          <t>Frasco de 120 ml</t>
        </is>
      </c>
      <c r="C11" s="7" t="n">
        <v>95</v>
      </c>
      <c r="D11" s="5" t="n">
        <v>120</v>
      </c>
      <c r="E11" s="5" t="inlineStr">
        <is>
          <t>ml</t>
        </is>
      </c>
      <c r="F11" s="7" t="n">
        <v>0</v>
      </c>
      <c r="G11" s="9">
        <f>IFERROR((C11+F11)/D11,0)</f>
        <v/>
      </c>
    </row>
    <row r="12">
      <c r="A12" s="5" t="inlineStr">
        <is>
          <t>Agua</t>
        </is>
      </c>
      <c r="B12" s="5" t="inlineStr">
        <is>
          <t>Garrafón (costo despreciable)</t>
        </is>
      </c>
      <c r="C12" s="7" t="n">
        <v>0</v>
      </c>
      <c r="D12" s="5" t="n">
        <v>1</v>
      </c>
      <c r="E12" s="5" t="inlineStr">
        <is>
          <t>ml</t>
        </is>
      </c>
      <c r="F12" s="7" t="n">
        <v>0</v>
      </c>
      <c r="G12" s="9">
        <f>IFERROR((C12+F12)/D12,0)</f>
        <v/>
      </c>
    </row>
    <row r="13">
      <c r="A13" s="10" t="n"/>
      <c r="B13" s="10" t="n"/>
      <c r="C13" s="11" t="n"/>
      <c r="D13" s="10" t="n"/>
      <c r="E13" s="10" t="n"/>
      <c r="F13" s="11" t="n"/>
      <c r="G13" s="12">
        <f>IF(A13="","",IFERROR((C13+F13)/D13,0))</f>
        <v/>
      </c>
    </row>
    <row r="14">
      <c r="A14" s="10" t="n"/>
      <c r="B14" s="10" t="n"/>
      <c r="C14" s="11" t="n"/>
      <c r="D14" s="10" t="n"/>
      <c r="E14" s="10" t="n"/>
      <c r="F14" s="11" t="n"/>
      <c r="G14" s="12">
        <f>IF(A14="","",IFERROR((C14+F14)/D14,0))</f>
        <v/>
      </c>
    </row>
    <row r="15">
      <c r="A15" s="10" t="n"/>
      <c r="B15" s="10" t="n"/>
      <c r="C15" s="11" t="n"/>
      <c r="D15" s="10" t="n"/>
      <c r="E15" s="10" t="n"/>
      <c r="F15" s="11" t="n"/>
      <c r="G15" s="12">
        <f>IF(A15="","",IFERROR((C15+F15)/D15,0))</f>
        <v/>
      </c>
    </row>
    <row r="16">
      <c r="A16" s="10" t="n"/>
      <c r="B16" s="10" t="n"/>
      <c r="C16" s="11" t="n"/>
      <c r="D16" s="10" t="n"/>
      <c r="E16" s="10" t="n"/>
      <c r="F16" s="11" t="n"/>
      <c r="G16" s="12">
        <f>IF(A16="","",IFERROR((C16+F16)/D16,0))</f>
        <v/>
      </c>
    </row>
    <row r="17">
      <c r="A17" s="10" t="n"/>
      <c r="B17" s="10" t="n"/>
      <c r="C17" s="11" t="n"/>
      <c r="D17" s="10" t="n"/>
      <c r="E17" s="10" t="n"/>
      <c r="F17" s="11" t="n"/>
      <c r="G17" s="12">
        <f>IF(A17="","",IFERROR((C17+F17)/D17,0))</f>
        <v/>
      </c>
    </row>
    <row r="18">
      <c r="A18" s="10" t="n"/>
      <c r="B18" s="10" t="n"/>
      <c r="C18" s="11" t="n"/>
      <c r="D18" s="10" t="n"/>
      <c r="E18" s="10" t="n"/>
      <c r="F18" s="11" t="n"/>
      <c r="G18" s="12">
        <f>IF(A18="","",IFERROR((C18+F18)/D18,0))</f>
        <v/>
      </c>
    </row>
    <row r="19">
      <c r="A19" s="10" t="n"/>
      <c r="B19" s="10" t="n"/>
      <c r="C19" s="11" t="n"/>
      <c r="D19" s="10" t="n"/>
      <c r="E19" s="10" t="n"/>
      <c r="F19" s="11" t="n"/>
      <c r="G19" s="12">
        <f>IF(A19="","",IFERROR((C19+F19)/D19,0))</f>
        <v/>
      </c>
    </row>
    <row r="20">
      <c r="A20" s="10" t="n"/>
      <c r="B20" s="10" t="n"/>
      <c r="C20" s="11" t="n"/>
      <c r="D20" s="10" t="n"/>
      <c r="E20" s="10" t="n"/>
      <c r="F20" s="11" t="n"/>
      <c r="G20" s="12">
        <f>IF(A20="","",IFERROR((C20+F20)/D20,0))</f>
        <v/>
      </c>
    </row>
    <row r="21">
      <c r="A21" s="10" t="n"/>
      <c r="B21" s="10" t="n"/>
      <c r="C21" s="11" t="n"/>
      <c r="D21" s="10" t="n"/>
      <c r="E21" s="10" t="n"/>
      <c r="F21" s="11" t="n"/>
      <c r="G21" s="12">
        <f>IF(A21="","",IFERROR((C21+F21)/D21,0))</f>
        <v/>
      </c>
    </row>
    <row r="22">
      <c r="A22" s="10" t="n"/>
      <c r="B22" s="10" t="n"/>
      <c r="C22" s="11" t="n"/>
      <c r="D22" s="10" t="n"/>
      <c r="E22" s="10" t="n"/>
      <c r="F22" s="11" t="n"/>
      <c r="G22" s="12">
        <f>IF(A22="","",IFERROR((C22+F22)/D22,0))</f>
        <v/>
      </c>
    </row>
    <row r="23">
      <c r="A23" s="10" t="n"/>
      <c r="B23" s="10" t="n"/>
      <c r="C23" s="11" t="n"/>
      <c r="D23" s="10" t="n"/>
      <c r="E23" s="10" t="n"/>
      <c r="F23" s="11" t="n"/>
      <c r="G23" s="12">
        <f>IF(A23="","",IFERROR((C23+F23)/D23,0))</f>
        <v/>
      </c>
    </row>
    <row r="24">
      <c r="A24" s="10" t="n"/>
      <c r="B24" s="10" t="n"/>
      <c r="C24" s="11" t="n"/>
      <c r="D24" s="10" t="n"/>
      <c r="E24" s="10" t="n"/>
      <c r="F24" s="11" t="n"/>
      <c r="G24" s="12">
        <f>IF(A24="","",IFERROR((C24+F24)/D24,0))</f>
        <v/>
      </c>
    </row>
    <row r="25">
      <c r="A25" s="10" t="n"/>
      <c r="B25" s="10" t="n"/>
      <c r="C25" s="11" t="n"/>
      <c r="D25" s="10" t="n"/>
      <c r="E25" s="10" t="n"/>
      <c r="F25" s="11" t="n"/>
      <c r="G25" s="12">
        <f>IF(A25="","",IFERROR((C25+F25)/D25,0))</f>
        <v/>
      </c>
    </row>
    <row r="26">
      <c r="A26" s="10" t="n"/>
      <c r="B26" s="10" t="n"/>
      <c r="C26" s="11" t="n"/>
      <c r="D26" s="10" t="n"/>
      <c r="E26" s="10" t="n"/>
      <c r="F26" s="11" t="n"/>
      <c r="G26" s="12">
        <f>IF(A26="","",IFERROR((C26+F26)/D26,0))</f>
        <v/>
      </c>
    </row>
    <row r="27">
      <c r="A27" s="10" t="n"/>
      <c r="B27" s="10" t="n"/>
      <c r="C27" s="11" t="n"/>
      <c r="D27" s="10" t="n"/>
      <c r="E27" s="10" t="n"/>
      <c r="F27" s="11" t="n"/>
      <c r="G27" s="12">
        <f>IF(A27="","",IFERROR((C27+F27)/D27,0))</f>
        <v/>
      </c>
    </row>
    <row r="28">
      <c r="A28" s="10" t="n"/>
      <c r="B28" s="10" t="n"/>
      <c r="C28" s="11" t="n"/>
      <c r="D28" s="10" t="n"/>
      <c r="E28" s="10" t="n"/>
      <c r="F28" s="11" t="n"/>
      <c r="G28" s="12">
        <f>IF(A28="","",IFERROR((C28+F28)/D28,0))</f>
        <v/>
      </c>
    </row>
    <row r="29">
      <c r="A29" s="10" t="n"/>
      <c r="B29" s="10" t="n"/>
      <c r="C29" s="11" t="n"/>
      <c r="D29" s="10" t="n"/>
      <c r="E29" s="10" t="n"/>
      <c r="F29" s="11" t="n"/>
      <c r="G29" s="12">
        <f>IF(A29="","",IFERROR((C29+F29)/D29,0))</f>
        <v/>
      </c>
    </row>
    <row r="30">
      <c r="A30" s="10" t="n"/>
      <c r="B30" s="10" t="n"/>
      <c r="C30" s="11" t="n"/>
      <c r="D30" s="10" t="n"/>
      <c r="E30" s="10" t="n"/>
      <c r="F30" s="11" t="n"/>
      <c r="G30" s="12">
        <f>IF(A30="","",IFERROR((C30+F30)/D30,0))</f>
        <v/>
      </c>
    </row>
    <row r="31">
      <c r="A31" s="10" t="n"/>
      <c r="B31" s="10" t="n"/>
      <c r="C31" s="11" t="n"/>
      <c r="D31" s="10" t="n"/>
      <c r="E31" s="10" t="n"/>
      <c r="F31" s="11" t="n"/>
      <c r="G31" s="12">
        <f>IF(A31="","",IFERROR((C31+F31)/D31,0))</f>
        <v/>
      </c>
    </row>
    <row r="32">
      <c r="A32" s="10" t="n"/>
      <c r="B32" s="10" t="n"/>
      <c r="C32" s="11" t="n"/>
      <c r="D32" s="10" t="n"/>
      <c r="E32" s="10" t="n"/>
      <c r="F32" s="11" t="n"/>
      <c r="G32" s="12">
        <f>IF(A32="","",IFERROR((C32+F32)/D32,0))</f>
        <v/>
      </c>
    </row>
    <row r="33">
      <c r="A33" s="10" t="n"/>
      <c r="B33" s="10" t="n"/>
      <c r="C33" s="11" t="n"/>
      <c r="D33" s="10" t="n"/>
      <c r="E33" s="10" t="n"/>
      <c r="F33" s="11" t="n"/>
      <c r="G33" s="12">
        <f>IF(A33="","",IFERROR((C33+F33)/D33,0))</f>
        <v/>
      </c>
    </row>
    <row r="34">
      <c r="A34" s="10" t="n"/>
      <c r="B34" s="10" t="n"/>
      <c r="C34" s="11" t="n"/>
      <c r="D34" s="10" t="n"/>
      <c r="E34" s="10" t="n"/>
      <c r="F34" s="11" t="n"/>
      <c r="G34" s="12">
        <f>IF(A34="","",IFERROR((C34+F34)/D34,0))</f>
        <v/>
      </c>
    </row>
    <row r="35">
      <c r="A35" s="10" t="n"/>
      <c r="B35" s="10" t="n"/>
      <c r="C35" s="11" t="n"/>
      <c r="D35" s="10" t="n"/>
      <c r="E35" s="10" t="n"/>
      <c r="F35" s="11" t="n"/>
      <c r="G35" s="12">
        <f>IF(A35="","",IFERROR((C35+F35)/D35,0))</f>
        <v/>
      </c>
    </row>
    <row r="36">
      <c r="A36" s="10" t="n"/>
      <c r="B36" s="10" t="n"/>
      <c r="C36" s="11" t="n"/>
      <c r="D36" s="10" t="n"/>
      <c r="E36" s="10" t="n"/>
      <c r="F36" s="11" t="n"/>
      <c r="G36" s="12">
        <f>IF(A36="","",IFERROR((C36+F36)/D36,0))</f>
        <v/>
      </c>
    </row>
    <row r="37">
      <c r="A37" s="10" t="n"/>
      <c r="B37" s="10" t="n"/>
      <c r="C37" s="11" t="n"/>
      <c r="D37" s="10" t="n"/>
      <c r="E37" s="10" t="n"/>
      <c r="F37" s="11" t="n"/>
      <c r="G37" s="12">
        <f>IF(A37="","",IFERROR((C37+F37)/D37,0))</f>
        <v/>
      </c>
    </row>
    <row r="38">
      <c r="A38" s="10" t="n"/>
      <c r="B38" s="10" t="n"/>
      <c r="C38" s="11" t="n"/>
      <c r="D38" s="10" t="n"/>
      <c r="E38" s="10" t="n"/>
      <c r="F38" s="11" t="n"/>
      <c r="G38" s="12">
        <f>IF(A38="","",IFERROR((C38+F38)/D38,0))</f>
        <v/>
      </c>
    </row>
    <row r="39">
      <c r="A39" s="10" t="n"/>
      <c r="B39" s="10" t="n"/>
      <c r="C39" s="11" t="n"/>
      <c r="D39" s="10" t="n"/>
      <c r="E39" s="10" t="n"/>
      <c r="F39" s="11" t="n"/>
      <c r="G39" s="12">
        <f>IF(A39="","",IFERROR((C39+F39)/D39,0))</f>
        <v/>
      </c>
    </row>
    <row r="40">
      <c r="A40" s="10" t="n"/>
      <c r="B40" s="10" t="n"/>
      <c r="C40" s="11" t="n"/>
      <c r="D40" s="10" t="n"/>
      <c r="E40" s="10" t="n"/>
      <c r="F40" s="11" t="n"/>
      <c r="G40" s="12">
        <f>IF(A40="","",IFERROR((C40+F40)/D40,0))</f>
        <v/>
      </c>
    </row>
    <row r="41">
      <c r="A41" s="10" t="n"/>
      <c r="B41" s="10" t="n"/>
      <c r="C41" s="11" t="n"/>
      <c r="D41" s="10" t="n"/>
      <c r="E41" s="10" t="n"/>
      <c r="F41" s="11" t="n"/>
      <c r="G41" s="12">
        <f>IF(A41="","",IFERROR((C41+F41)/D41,0))</f>
        <v/>
      </c>
    </row>
    <row r="42">
      <c r="A42" s="10" t="n"/>
      <c r="B42" s="10" t="n"/>
      <c r="C42" s="11" t="n"/>
      <c r="D42" s="10" t="n"/>
      <c r="E42" s="10" t="n"/>
      <c r="F42" s="11" t="n"/>
      <c r="G42" s="12">
        <f>IF(A42="","",IFERROR((C42+F42)/D42,0))</f>
        <v/>
      </c>
    </row>
    <row r="43">
      <c r="A43" s="10" t="n"/>
      <c r="B43" s="10" t="n"/>
      <c r="C43" s="11" t="n"/>
      <c r="D43" s="10" t="n"/>
      <c r="E43" s="10" t="n"/>
      <c r="F43" s="11" t="n"/>
      <c r="G43" s="12">
        <f>IF(A43="","",IFERROR((C43+F43)/D43,0))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8" customWidth="1" min="3" max="3"/>
    <col width="16" customWidth="1" min="4" max="4"/>
    <col width="14" customWidth="1" min="5" max="5"/>
    <col width="28" customWidth="1" min="8" max="8"/>
    <col width="10" customWidth="1" min="9" max="9"/>
    <col width="16" customWidth="1" min="10" max="10"/>
  </cols>
  <sheetData>
    <row r="1">
      <c r="A1" s="1" t="inlineStr">
        <is>
          <t>Bases preparadas: jarabes, cold brew, salsas</t>
        </is>
      </c>
    </row>
    <row r="2">
      <c r="A2" s="2" t="inlineStr">
        <is>
          <t>Costo del lote ÷ lo que rinde = costo por ml. 🚨 Sin rendimiento, la base cuesta $0 y tus márgenes salen inflados.</t>
        </is>
      </c>
    </row>
    <row r="4" ht="32" customHeight="1">
      <c r="A4" s="4" t="inlineStr">
        <is>
          <t>Base</t>
        </is>
      </c>
      <c r="B4" s="4" t="inlineStr">
        <is>
          <t>Ingrediente</t>
        </is>
      </c>
      <c r="C4" s="4" t="inlineStr">
        <is>
          <t>Cantidad en el lote</t>
        </is>
      </c>
      <c r="D4" s="4" t="inlineStr">
        <is>
          <t>Costo por unidad</t>
        </is>
      </c>
      <c r="E4" s="4" t="inlineStr">
        <is>
          <t>Costo</t>
        </is>
      </c>
      <c r="H4" s="13" t="inlineStr">
        <is>
          <t>Bases (las usan las recetas)</t>
        </is>
      </c>
      <c r="I4" s="13" t="inlineStr">
        <is>
          <t>Unidad</t>
        </is>
      </c>
      <c r="J4" s="13" t="inlineStr">
        <is>
          <t>Costo por unidad</t>
        </is>
      </c>
    </row>
    <row r="5">
      <c r="A5" t="inlineStr">
        <is>
          <t>Jarabe de vainilla</t>
        </is>
      </c>
      <c r="B5" s="10" t="inlineStr">
        <is>
          <t>Azúcar</t>
        </is>
      </c>
      <c r="C5" s="10" t="n">
        <v>1000</v>
      </c>
      <c r="D5" s="12">
        <f>IFERROR(VLOOKUP(B5,Insumos!$A$5:$G$43,7,FALSE),0)</f>
        <v/>
      </c>
      <c r="E5" s="14">
        <f>C5*D5</f>
        <v/>
      </c>
      <c r="H5">
        <f>A5</f>
        <v/>
      </c>
      <c r="I5" t="inlineStr">
        <is>
          <t>ml</t>
        </is>
      </c>
      <c r="J5" s="12">
        <f>E10</f>
        <v/>
      </c>
    </row>
    <row r="6">
      <c r="A6" t="inlineStr">
        <is>
          <t>Jarabe de vainilla</t>
        </is>
      </c>
      <c r="B6" s="10" t="inlineStr">
        <is>
          <t>Agua</t>
        </is>
      </c>
      <c r="C6" s="10" t="n">
        <v>600</v>
      </c>
      <c r="D6" s="12">
        <f>IFERROR(VLOOKUP(B6,Insumos!$A$5:$G$43,7,FALSE),0)</f>
        <v/>
      </c>
      <c r="E6" s="14">
        <f>C6*D6</f>
        <v/>
      </c>
    </row>
    <row r="7">
      <c r="A7" t="inlineStr">
        <is>
          <t>Jarabe de vainilla</t>
        </is>
      </c>
      <c r="B7" s="10" t="inlineStr">
        <is>
          <t>Extracto de vainilla</t>
        </is>
      </c>
      <c r="C7" s="10" t="n">
        <v>30</v>
      </c>
      <c r="D7" s="12">
        <f>IFERROR(VLOOKUP(B7,Insumos!$A$5:$G$43,7,FALSE),0)</f>
        <v/>
      </c>
      <c r="E7" s="14">
        <f>C7*D7</f>
        <v/>
      </c>
      <c r="H7" s="2" t="inlineStr">
        <is>
          <t>Para otra base, copia el bloque A4:E10 más abajo y añade su fila en esta tabla.</t>
        </is>
      </c>
    </row>
    <row r="8">
      <c r="A8" s="15" t="inlineStr">
        <is>
          <t>Costo del lote</t>
        </is>
      </c>
      <c r="E8" s="16">
        <f>SUM(E5:E7)</f>
        <v/>
      </c>
    </row>
    <row r="9">
      <c r="A9" s="15" t="inlineStr">
        <is>
          <t>Rendimiento del lote (ml)</t>
        </is>
      </c>
      <c r="E9" s="17" t="n">
        <v>1200</v>
      </c>
    </row>
    <row r="10">
      <c r="A10" s="18" t="inlineStr">
        <is>
          <t>Costo por ml de la base</t>
        </is>
      </c>
      <c r="E10" s="19">
        <f>IFERROR(E8/E9,0)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2" customWidth="1" min="3" max="3"/>
    <col width="10" customWidth="1" min="4" max="4"/>
    <col width="16" customWidth="1" min="5" max="5"/>
    <col width="14" customWidth="1" min="6" max="6"/>
  </cols>
  <sheetData>
    <row r="1">
      <c r="A1" s="1" t="inlineStr">
        <is>
          <t>Recetas: qué lleva cada producto, por tamaño</t>
        </is>
      </c>
    </row>
    <row r="2">
      <c r="A2" s="2" t="inlineStr">
        <is>
          <t>Una fila por ingrediente. El nombre del insumo debe escribirse igual que en la hoja Insumos.</t>
        </is>
      </c>
    </row>
    <row r="4" ht="32" customHeight="1">
      <c r="A4" s="4" t="inlineStr">
        <is>
          <t>Producto</t>
        </is>
      </c>
      <c r="B4" s="4" t="inlineStr">
        <is>
          <t>Insumo</t>
        </is>
      </c>
      <c r="C4" s="4" t="inlineStr">
        <is>
          <t>Cantidad</t>
        </is>
      </c>
      <c r="D4" s="4" t="inlineStr">
        <is>
          <t>Unidad</t>
        </is>
      </c>
      <c r="E4" s="4" t="inlineStr">
        <is>
          <t>Costo por unidad</t>
        </is>
      </c>
      <c r="F4" s="4" t="inlineStr">
        <is>
          <t>Costo</t>
        </is>
      </c>
    </row>
    <row r="5">
      <c r="A5" s="5" t="inlineStr">
        <is>
          <t>Americano chico</t>
        </is>
      </c>
      <c r="B5" s="5" t="inlineStr">
        <is>
          <t>Café en grano</t>
        </is>
      </c>
      <c r="C5" s="5" t="n">
        <v>18</v>
      </c>
      <c r="D5" s="20">
        <f>IFERROR(VLOOKUP(B5,Insumos!$A$5:$E$43,5,FALSE),IFERROR(VLOOKUP(B5,Bases!$H$5:$J$30,2,FALSE),""))</f>
        <v/>
      </c>
      <c r="E5" s="9">
        <f>IFERROR(VLOOKUP(B5,Insumos!$A$5:$G$43,7,FALSE),IFERROR(VLOOKUP(B5,Bases!$H$5:$J$30,3,FALSE),0))</f>
        <v/>
      </c>
      <c r="F5" s="6">
        <f>C5*E5</f>
        <v/>
      </c>
    </row>
    <row r="6">
      <c r="A6" s="5" t="inlineStr">
        <is>
          <t>Americano chico</t>
        </is>
      </c>
      <c r="B6" s="5" t="inlineStr">
        <is>
          <t>Agua</t>
        </is>
      </c>
      <c r="C6" s="5" t="n">
        <v>300</v>
      </c>
      <c r="D6" s="20">
        <f>IFERROR(VLOOKUP(B6,Insumos!$A$5:$E$43,5,FALSE),IFERROR(VLOOKUP(B6,Bases!$H$5:$J$30,2,FALSE),""))</f>
        <v/>
      </c>
      <c r="E6" s="9">
        <f>IFERROR(VLOOKUP(B6,Insumos!$A$5:$G$43,7,FALSE),IFERROR(VLOOKUP(B6,Bases!$H$5:$J$30,3,FALSE),0))</f>
        <v/>
      </c>
      <c r="F6" s="6">
        <f>C6*E6</f>
        <v/>
      </c>
    </row>
    <row r="7">
      <c r="A7" s="5" t="inlineStr">
        <is>
          <t>Americano chico</t>
        </is>
      </c>
      <c r="B7" s="5" t="inlineStr">
        <is>
          <t>Vaso 12 oz con tapa</t>
        </is>
      </c>
      <c r="C7" s="5" t="n">
        <v>1</v>
      </c>
      <c r="D7" s="20">
        <f>IFERROR(VLOOKUP(B7,Insumos!$A$5:$E$43,5,FALSE),IFERROR(VLOOKUP(B7,Bases!$H$5:$J$30,2,FALSE),""))</f>
        <v/>
      </c>
      <c r="E7" s="9">
        <f>IFERROR(VLOOKUP(B7,Insumos!$A$5:$G$43,7,FALSE),IFERROR(VLOOKUP(B7,Bases!$H$5:$J$30,3,FALSE),0))</f>
        <v/>
      </c>
      <c r="F7" s="6">
        <f>C7*E7</f>
        <v/>
      </c>
    </row>
    <row r="8">
      <c r="A8" s="5" t="inlineStr">
        <is>
          <t>Americano chico</t>
        </is>
      </c>
      <c r="B8" s="5" t="inlineStr">
        <is>
          <t>Manga de cartón</t>
        </is>
      </c>
      <c r="C8" s="5" t="n">
        <v>1</v>
      </c>
      <c r="D8" s="20">
        <f>IFERROR(VLOOKUP(B8,Insumos!$A$5:$E$43,5,FALSE),IFERROR(VLOOKUP(B8,Bases!$H$5:$J$30,2,FALSE),""))</f>
        <v/>
      </c>
      <c r="E8" s="9">
        <f>IFERROR(VLOOKUP(B8,Insumos!$A$5:$G$43,7,FALSE),IFERROR(VLOOKUP(B8,Bases!$H$5:$J$30,3,FALSE),0))</f>
        <v/>
      </c>
      <c r="F8" s="6">
        <f>C8*E8</f>
        <v/>
      </c>
    </row>
    <row r="9">
      <c r="A9" s="5" t="inlineStr">
        <is>
          <t>Latte chico</t>
        </is>
      </c>
      <c r="B9" s="5" t="inlineStr">
        <is>
          <t>Café en grano</t>
        </is>
      </c>
      <c r="C9" s="5" t="n">
        <v>18</v>
      </c>
      <c r="D9" s="20">
        <f>IFERROR(VLOOKUP(B9,Insumos!$A$5:$E$43,5,FALSE),IFERROR(VLOOKUP(B9,Bases!$H$5:$J$30,2,FALSE),""))</f>
        <v/>
      </c>
      <c r="E9" s="9">
        <f>IFERROR(VLOOKUP(B9,Insumos!$A$5:$G$43,7,FALSE),IFERROR(VLOOKUP(B9,Bases!$H$5:$J$30,3,FALSE),0))</f>
        <v/>
      </c>
      <c r="F9" s="6">
        <f>C9*E9</f>
        <v/>
      </c>
    </row>
    <row r="10">
      <c r="A10" s="5" t="inlineStr">
        <is>
          <t>Latte chico</t>
        </is>
      </c>
      <c r="B10" s="5" t="inlineStr">
        <is>
          <t>Leche entera</t>
        </is>
      </c>
      <c r="C10" s="5" t="n">
        <v>240</v>
      </c>
      <c r="D10" s="20">
        <f>IFERROR(VLOOKUP(B10,Insumos!$A$5:$E$43,5,FALSE),IFERROR(VLOOKUP(B10,Bases!$H$5:$J$30,2,FALSE),""))</f>
        <v/>
      </c>
      <c r="E10" s="9">
        <f>IFERROR(VLOOKUP(B10,Insumos!$A$5:$G$43,7,FALSE),IFERROR(VLOOKUP(B10,Bases!$H$5:$J$30,3,FALSE),0))</f>
        <v/>
      </c>
      <c r="F10" s="6">
        <f>C10*E10</f>
        <v/>
      </c>
    </row>
    <row r="11">
      <c r="A11" s="5" t="inlineStr">
        <is>
          <t>Latte chico</t>
        </is>
      </c>
      <c r="B11" s="5" t="inlineStr">
        <is>
          <t>Vaso 12 oz con tapa</t>
        </is>
      </c>
      <c r="C11" s="5" t="n">
        <v>1</v>
      </c>
      <c r="D11" s="20">
        <f>IFERROR(VLOOKUP(B11,Insumos!$A$5:$E$43,5,FALSE),IFERROR(VLOOKUP(B11,Bases!$H$5:$J$30,2,FALSE),""))</f>
        <v/>
      </c>
      <c r="E11" s="9">
        <f>IFERROR(VLOOKUP(B11,Insumos!$A$5:$G$43,7,FALSE),IFERROR(VLOOKUP(B11,Bases!$H$5:$J$30,3,FALSE),0))</f>
        <v/>
      </c>
      <c r="F11" s="6">
        <f>C11*E11</f>
        <v/>
      </c>
    </row>
    <row r="12">
      <c r="A12" s="5" t="inlineStr">
        <is>
          <t>Latte chico</t>
        </is>
      </c>
      <c r="B12" s="5" t="inlineStr">
        <is>
          <t>Manga de cartón</t>
        </is>
      </c>
      <c r="C12" s="5" t="n">
        <v>1</v>
      </c>
      <c r="D12" s="20">
        <f>IFERROR(VLOOKUP(B12,Insumos!$A$5:$E$43,5,FALSE),IFERROR(VLOOKUP(B12,Bases!$H$5:$J$30,2,FALSE),""))</f>
        <v/>
      </c>
      <c r="E12" s="9">
        <f>IFERROR(VLOOKUP(B12,Insumos!$A$5:$G$43,7,FALSE),IFERROR(VLOOKUP(B12,Bases!$H$5:$J$30,3,FALSE),0))</f>
        <v/>
      </c>
      <c r="F12" s="6">
        <f>C12*E12</f>
        <v/>
      </c>
    </row>
    <row r="13">
      <c r="A13" s="5" t="inlineStr">
        <is>
          <t>Latte grande</t>
        </is>
      </c>
      <c r="B13" s="5" t="inlineStr">
        <is>
          <t>Café en grano</t>
        </is>
      </c>
      <c r="C13" s="5" t="n">
        <v>18</v>
      </c>
      <c r="D13" s="20">
        <f>IFERROR(VLOOKUP(B13,Insumos!$A$5:$E$43,5,FALSE),IFERROR(VLOOKUP(B13,Bases!$H$5:$J$30,2,FALSE),""))</f>
        <v/>
      </c>
      <c r="E13" s="9">
        <f>IFERROR(VLOOKUP(B13,Insumos!$A$5:$G$43,7,FALSE),IFERROR(VLOOKUP(B13,Bases!$H$5:$J$30,3,FALSE),0))</f>
        <v/>
      </c>
      <c r="F13" s="6">
        <f>C13*E13</f>
        <v/>
      </c>
    </row>
    <row r="14">
      <c r="A14" s="5" t="inlineStr">
        <is>
          <t>Latte grande</t>
        </is>
      </c>
      <c r="B14" s="5" t="inlineStr">
        <is>
          <t>Leche entera</t>
        </is>
      </c>
      <c r="C14" s="5" t="n">
        <v>330</v>
      </c>
      <c r="D14" s="20">
        <f>IFERROR(VLOOKUP(B14,Insumos!$A$5:$E$43,5,FALSE),IFERROR(VLOOKUP(B14,Bases!$H$5:$J$30,2,FALSE),""))</f>
        <v/>
      </c>
      <c r="E14" s="9">
        <f>IFERROR(VLOOKUP(B14,Insumos!$A$5:$G$43,7,FALSE),IFERROR(VLOOKUP(B14,Bases!$H$5:$J$30,3,FALSE),0))</f>
        <v/>
      </c>
      <c r="F14" s="6">
        <f>C14*E14</f>
        <v/>
      </c>
    </row>
    <row r="15">
      <c r="A15" s="5" t="inlineStr">
        <is>
          <t>Latte grande</t>
        </is>
      </c>
      <c r="B15" s="5" t="inlineStr">
        <is>
          <t>Vaso 16 oz con tapa</t>
        </is>
      </c>
      <c r="C15" s="5" t="n">
        <v>1</v>
      </c>
      <c r="D15" s="20">
        <f>IFERROR(VLOOKUP(B15,Insumos!$A$5:$E$43,5,FALSE),IFERROR(VLOOKUP(B15,Bases!$H$5:$J$30,2,FALSE),""))</f>
        <v/>
      </c>
      <c r="E15" s="9">
        <f>IFERROR(VLOOKUP(B15,Insumos!$A$5:$G$43,7,FALSE),IFERROR(VLOOKUP(B15,Bases!$H$5:$J$30,3,FALSE),0))</f>
        <v/>
      </c>
      <c r="F15" s="6">
        <f>C15*E15</f>
        <v/>
      </c>
    </row>
    <row r="16">
      <c r="A16" s="5" t="inlineStr">
        <is>
          <t>Latte grande</t>
        </is>
      </c>
      <c r="B16" s="5" t="inlineStr">
        <is>
          <t>Manga de cartón</t>
        </is>
      </c>
      <c r="C16" s="5" t="n">
        <v>1</v>
      </c>
      <c r="D16" s="20">
        <f>IFERROR(VLOOKUP(B16,Insumos!$A$5:$E$43,5,FALSE),IFERROR(VLOOKUP(B16,Bases!$H$5:$J$30,2,FALSE),""))</f>
        <v/>
      </c>
      <c r="E16" s="9">
        <f>IFERROR(VLOOKUP(B16,Insumos!$A$5:$G$43,7,FALSE),IFERROR(VLOOKUP(B16,Bases!$H$5:$J$30,3,FALSE),0))</f>
        <v/>
      </c>
      <c r="F16" s="6">
        <f>C16*E16</f>
        <v/>
      </c>
    </row>
    <row r="17">
      <c r="A17" s="5" t="inlineStr">
        <is>
          <t>Latte de vainilla chico</t>
        </is>
      </c>
      <c r="B17" s="5" t="inlineStr">
        <is>
          <t>Café en grano</t>
        </is>
      </c>
      <c r="C17" s="5" t="n">
        <v>18</v>
      </c>
      <c r="D17" s="20">
        <f>IFERROR(VLOOKUP(B17,Insumos!$A$5:$E$43,5,FALSE),IFERROR(VLOOKUP(B17,Bases!$H$5:$J$30,2,FALSE),""))</f>
        <v/>
      </c>
      <c r="E17" s="9">
        <f>IFERROR(VLOOKUP(B17,Insumos!$A$5:$G$43,7,FALSE),IFERROR(VLOOKUP(B17,Bases!$H$5:$J$30,3,FALSE),0))</f>
        <v/>
      </c>
      <c r="F17" s="6">
        <f>C17*E17</f>
        <v/>
      </c>
    </row>
    <row r="18">
      <c r="A18" s="5" t="inlineStr">
        <is>
          <t>Latte de vainilla chico</t>
        </is>
      </c>
      <c r="B18" s="5" t="inlineStr">
        <is>
          <t>Leche entera</t>
        </is>
      </c>
      <c r="C18" s="5" t="n">
        <v>220</v>
      </c>
      <c r="D18" s="20">
        <f>IFERROR(VLOOKUP(B18,Insumos!$A$5:$E$43,5,FALSE),IFERROR(VLOOKUP(B18,Bases!$H$5:$J$30,2,FALSE),""))</f>
        <v/>
      </c>
      <c r="E18" s="9">
        <f>IFERROR(VLOOKUP(B18,Insumos!$A$5:$G$43,7,FALSE),IFERROR(VLOOKUP(B18,Bases!$H$5:$J$30,3,FALSE),0))</f>
        <v/>
      </c>
      <c r="F18" s="6">
        <f>C18*E18</f>
        <v/>
      </c>
    </row>
    <row r="19">
      <c r="A19" s="5" t="inlineStr">
        <is>
          <t>Latte de vainilla chico</t>
        </is>
      </c>
      <c r="B19" s="5" t="inlineStr">
        <is>
          <t>Jarabe de vainilla</t>
        </is>
      </c>
      <c r="C19" s="5" t="n">
        <v>20</v>
      </c>
      <c r="D19" s="20">
        <f>IFERROR(VLOOKUP(B19,Insumos!$A$5:$E$43,5,FALSE),IFERROR(VLOOKUP(B19,Bases!$H$5:$J$30,2,FALSE),""))</f>
        <v/>
      </c>
      <c r="E19" s="9">
        <f>IFERROR(VLOOKUP(B19,Insumos!$A$5:$G$43,7,FALSE),IFERROR(VLOOKUP(B19,Bases!$H$5:$J$30,3,FALSE),0))</f>
        <v/>
      </c>
      <c r="F19" s="6">
        <f>C19*E19</f>
        <v/>
      </c>
    </row>
    <row r="20">
      <c r="A20" s="5" t="inlineStr">
        <is>
          <t>Latte de vainilla chico</t>
        </is>
      </c>
      <c r="B20" s="5" t="inlineStr">
        <is>
          <t>Vaso 12 oz con tapa</t>
        </is>
      </c>
      <c r="C20" s="5" t="n">
        <v>1</v>
      </c>
      <c r="D20" s="20">
        <f>IFERROR(VLOOKUP(B20,Insumos!$A$5:$E$43,5,FALSE),IFERROR(VLOOKUP(B20,Bases!$H$5:$J$30,2,FALSE),""))</f>
        <v/>
      </c>
      <c r="E20" s="9">
        <f>IFERROR(VLOOKUP(B20,Insumos!$A$5:$G$43,7,FALSE),IFERROR(VLOOKUP(B20,Bases!$H$5:$J$30,3,FALSE),0))</f>
        <v/>
      </c>
      <c r="F20" s="6">
        <f>C20*E20</f>
        <v/>
      </c>
    </row>
    <row r="21">
      <c r="A21" s="5" t="inlineStr">
        <is>
          <t>Latte de vainilla chico</t>
        </is>
      </c>
      <c r="B21" s="5" t="inlineStr">
        <is>
          <t>Manga de cartón</t>
        </is>
      </c>
      <c r="C21" s="5" t="n">
        <v>1</v>
      </c>
      <c r="D21" s="20">
        <f>IFERROR(VLOOKUP(B21,Insumos!$A$5:$E$43,5,FALSE),IFERROR(VLOOKUP(B21,Bases!$H$5:$J$30,2,FALSE),""))</f>
        <v/>
      </c>
      <c r="E21" s="9">
        <f>IFERROR(VLOOKUP(B21,Insumos!$A$5:$G$43,7,FALSE),IFERROR(VLOOKUP(B21,Bases!$H$5:$J$30,3,FALSE),0))</f>
        <v/>
      </c>
      <c r="F21" s="6">
        <f>C21*E21</f>
        <v/>
      </c>
    </row>
    <row r="22">
      <c r="A22" s="10" t="n"/>
      <c r="B22" s="10" t="n"/>
      <c r="C22" s="10" t="n"/>
      <c r="D22">
        <f>IF(B22="","",IFERROR(VLOOKUP(B22,Insumos!$A$5:$E$43,5,FALSE),IFERROR(VLOOKUP(B22,Bases!$H$5:$J$30,2,FALSE),"")))</f>
        <v/>
      </c>
      <c r="E22" s="12">
        <f>IF(B22="","",IFERROR(VLOOKUP(B22,Insumos!$A$5:$G$43,7,FALSE),IFERROR(VLOOKUP(B22,Bases!$H$5:$J$30,3,FALSE),0)))</f>
        <v/>
      </c>
      <c r="F22" s="14">
        <f>IF(B22="","",C22*E22)</f>
        <v/>
      </c>
    </row>
    <row r="23">
      <c r="A23" s="10" t="n"/>
      <c r="B23" s="10" t="n"/>
      <c r="C23" s="10" t="n"/>
      <c r="D23">
        <f>IF(B23="","",IFERROR(VLOOKUP(B23,Insumos!$A$5:$E$43,5,FALSE),IFERROR(VLOOKUP(B23,Bases!$H$5:$J$30,2,FALSE),"")))</f>
        <v/>
      </c>
      <c r="E23" s="12">
        <f>IF(B23="","",IFERROR(VLOOKUP(B23,Insumos!$A$5:$G$43,7,FALSE),IFERROR(VLOOKUP(B23,Bases!$H$5:$J$30,3,FALSE),0)))</f>
        <v/>
      </c>
      <c r="F23" s="14">
        <f>IF(B23="","",C23*E23)</f>
        <v/>
      </c>
    </row>
    <row r="24">
      <c r="A24" s="10" t="n"/>
      <c r="B24" s="10" t="n"/>
      <c r="C24" s="10" t="n"/>
      <c r="D24">
        <f>IF(B24="","",IFERROR(VLOOKUP(B24,Insumos!$A$5:$E$43,5,FALSE),IFERROR(VLOOKUP(B24,Bases!$H$5:$J$30,2,FALSE),"")))</f>
        <v/>
      </c>
      <c r="E24" s="12">
        <f>IF(B24="","",IFERROR(VLOOKUP(B24,Insumos!$A$5:$G$43,7,FALSE),IFERROR(VLOOKUP(B24,Bases!$H$5:$J$30,3,FALSE),0)))</f>
        <v/>
      </c>
      <c r="F24" s="14">
        <f>IF(B24="","",C24*E24)</f>
        <v/>
      </c>
    </row>
    <row r="25">
      <c r="A25" s="10" t="n"/>
      <c r="B25" s="10" t="n"/>
      <c r="C25" s="10" t="n"/>
      <c r="D25">
        <f>IF(B25="","",IFERROR(VLOOKUP(B25,Insumos!$A$5:$E$43,5,FALSE),IFERROR(VLOOKUP(B25,Bases!$H$5:$J$30,2,FALSE),"")))</f>
        <v/>
      </c>
      <c r="E25" s="12">
        <f>IF(B25="","",IFERROR(VLOOKUP(B25,Insumos!$A$5:$G$43,7,FALSE),IFERROR(VLOOKUP(B25,Bases!$H$5:$J$30,3,FALSE),0)))</f>
        <v/>
      </c>
      <c r="F25" s="14">
        <f>IF(B25="","",C25*E25)</f>
        <v/>
      </c>
    </row>
    <row r="26">
      <c r="A26" s="10" t="n"/>
      <c r="B26" s="10" t="n"/>
      <c r="C26" s="10" t="n"/>
      <c r="D26">
        <f>IF(B26="","",IFERROR(VLOOKUP(B26,Insumos!$A$5:$E$43,5,FALSE),IFERROR(VLOOKUP(B26,Bases!$H$5:$J$30,2,FALSE),"")))</f>
        <v/>
      </c>
      <c r="E26" s="12">
        <f>IF(B26="","",IFERROR(VLOOKUP(B26,Insumos!$A$5:$G$43,7,FALSE),IFERROR(VLOOKUP(B26,Bases!$H$5:$J$30,3,FALSE),0)))</f>
        <v/>
      </c>
      <c r="F26" s="14">
        <f>IF(B26="","",C26*E26)</f>
        <v/>
      </c>
    </row>
    <row r="27">
      <c r="A27" s="10" t="n"/>
      <c r="B27" s="10" t="n"/>
      <c r="C27" s="10" t="n"/>
      <c r="D27">
        <f>IF(B27="","",IFERROR(VLOOKUP(B27,Insumos!$A$5:$E$43,5,FALSE),IFERROR(VLOOKUP(B27,Bases!$H$5:$J$30,2,FALSE),"")))</f>
        <v/>
      </c>
      <c r="E27" s="12">
        <f>IF(B27="","",IFERROR(VLOOKUP(B27,Insumos!$A$5:$G$43,7,FALSE),IFERROR(VLOOKUP(B27,Bases!$H$5:$J$30,3,FALSE),0)))</f>
        <v/>
      </c>
      <c r="F27" s="14">
        <f>IF(B27="","",C27*E27)</f>
        <v/>
      </c>
    </row>
    <row r="28">
      <c r="A28" s="10" t="n"/>
      <c r="B28" s="10" t="n"/>
      <c r="C28" s="10" t="n"/>
      <c r="D28">
        <f>IF(B28="","",IFERROR(VLOOKUP(B28,Insumos!$A$5:$E$43,5,FALSE),IFERROR(VLOOKUP(B28,Bases!$H$5:$J$30,2,FALSE),"")))</f>
        <v/>
      </c>
      <c r="E28" s="12">
        <f>IF(B28="","",IFERROR(VLOOKUP(B28,Insumos!$A$5:$G$43,7,FALSE),IFERROR(VLOOKUP(B28,Bases!$H$5:$J$30,3,FALSE),0)))</f>
        <v/>
      </c>
      <c r="F28" s="14">
        <f>IF(B28="","",C28*E28)</f>
        <v/>
      </c>
    </row>
    <row r="29">
      <c r="A29" s="10" t="n"/>
      <c r="B29" s="10" t="n"/>
      <c r="C29" s="10" t="n"/>
      <c r="D29">
        <f>IF(B29="","",IFERROR(VLOOKUP(B29,Insumos!$A$5:$E$43,5,FALSE),IFERROR(VLOOKUP(B29,Bases!$H$5:$J$30,2,FALSE),"")))</f>
        <v/>
      </c>
      <c r="E29" s="12">
        <f>IF(B29="","",IFERROR(VLOOKUP(B29,Insumos!$A$5:$G$43,7,FALSE),IFERROR(VLOOKUP(B29,Bases!$H$5:$J$30,3,FALSE),0)))</f>
        <v/>
      </c>
      <c r="F29" s="14">
        <f>IF(B29="","",C29*E29)</f>
        <v/>
      </c>
    </row>
    <row r="30">
      <c r="A30" s="10" t="n"/>
      <c r="B30" s="10" t="n"/>
      <c r="C30" s="10" t="n"/>
      <c r="D30">
        <f>IF(B30="","",IFERROR(VLOOKUP(B30,Insumos!$A$5:$E$43,5,FALSE),IFERROR(VLOOKUP(B30,Bases!$H$5:$J$30,2,FALSE),"")))</f>
        <v/>
      </c>
      <c r="E30" s="12">
        <f>IF(B30="","",IFERROR(VLOOKUP(B30,Insumos!$A$5:$G$43,7,FALSE),IFERROR(VLOOKUP(B30,Bases!$H$5:$J$30,3,FALSE),0)))</f>
        <v/>
      </c>
      <c r="F30" s="14">
        <f>IF(B30="","",C30*E30)</f>
        <v/>
      </c>
    </row>
    <row r="31">
      <c r="A31" s="10" t="n"/>
      <c r="B31" s="10" t="n"/>
      <c r="C31" s="10" t="n"/>
      <c r="D31">
        <f>IF(B31="","",IFERROR(VLOOKUP(B31,Insumos!$A$5:$E$43,5,FALSE),IFERROR(VLOOKUP(B31,Bases!$H$5:$J$30,2,FALSE),"")))</f>
        <v/>
      </c>
      <c r="E31" s="12">
        <f>IF(B31="","",IFERROR(VLOOKUP(B31,Insumos!$A$5:$G$43,7,FALSE),IFERROR(VLOOKUP(B31,Bases!$H$5:$J$30,3,FALSE),0)))</f>
        <v/>
      </c>
      <c r="F31" s="14">
        <f>IF(B31="","",C31*E31)</f>
        <v/>
      </c>
    </row>
    <row r="32">
      <c r="A32" s="10" t="n"/>
      <c r="B32" s="10" t="n"/>
      <c r="C32" s="10" t="n"/>
      <c r="D32">
        <f>IF(B32="","",IFERROR(VLOOKUP(B32,Insumos!$A$5:$E$43,5,FALSE),IFERROR(VLOOKUP(B32,Bases!$H$5:$J$30,2,FALSE),"")))</f>
        <v/>
      </c>
      <c r="E32" s="12">
        <f>IF(B32="","",IFERROR(VLOOKUP(B32,Insumos!$A$5:$G$43,7,FALSE),IFERROR(VLOOKUP(B32,Bases!$H$5:$J$30,3,FALSE),0)))</f>
        <v/>
      </c>
      <c r="F32" s="14">
        <f>IF(B32="","",C32*E32)</f>
        <v/>
      </c>
    </row>
    <row r="33">
      <c r="A33" s="10" t="n"/>
      <c r="B33" s="10" t="n"/>
      <c r="C33" s="10" t="n"/>
      <c r="D33">
        <f>IF(B33="","",IFERROR(VLOOKUP(B33,Insumos!$A$5:$E$43,5,FALSE),IFERROR(VLOOKUP(B33,Bases!$H$5:$J$30,2,FALSE),"")))</f>
        <v/>
      </c>
      <c r="E33" s="12">
        <f>IF(B33="","",IFERROR(VLOOKUP(B33,Insumos!$A$5:$G$43,7,FALSE),IFERROR(VLOOKUP(B33,Bases!$H$5:$J$30,3,FALSE),0)))</f>
        <v/>
      </c>
      <c r="F33" s="14">
        <f>IF(B33="","",C33*E33)</f>
        <v/>
      </c>
    </row>
    <row r="34">
      <c r="A34" s="10" t="n"/>
      <c r="B34" s="10" t="n"/>
      <c r="C34" s="10" t="n"/>
      <c r="D34">
        <f>IF(B34="","",IFERROR(VLOOKUP(B34,Insumos!$A$5:$E$43,5,FALSE),IFERROR(VLOOKUP(B34,Bases!$H$5:$J$30,2,FALSE),"")))</f>
        <v/>
      </c>
      <c r="E34" s="12">
        <f>IF(B34="","",IFERROR(VLOOKUP(B34,Insumos!$A$5:$G$43,7,FALSE),IFERROR(VLOOKUP(B34,Bases!$H$5:$J$30,3,FALSE),0)))</f>
        <v/>
      </c>
      <c r="F34" s="14">
        <f>IF(B34="","",C34*E34)</f>
        <v/>
      </c>
    </row>
    <row r="35">
      <c r="A35" s="10" t="n"/>
      <c r="B35" s="10" t="n"/>
      <c r="C35" s="10" t="n"/>
      <c r="D35">
        <f>IF(B35="","",IFERROR(VLOOKUP(B35,Insumos!$A$5:$E$43,5,FALSE),IFERROR(VLOOKUP(B35,Bases!$H$5:$J$30,2,FALSE),"")))</f>
        <v/>
      </c>
      <c r="E35" s="12">
        <f>IF(B35="","",IFERROR(VLOOKUP(B35,Insumos!$A$5:$G$43,7,FALSE),IFERROR(VLOOKUP(B35,Bases!$H$5:$J$30,3,FALSE),0)))</f>
        <v/>
      </c>
      <c r="F35" s="14">
        <f>IF(B35="","",C35*E35)</f>
        <v/>
      </c>
    </row>
    <row r="36">
      <c r="A36" s="10" t="n"/>
      <c r="B36" s="10" t="n"/>
      <c r="C36" s="10" t="n"/>
      <c r="D36">
        <f>IF(B36="","",IFERROR(VLOOKUP(B36,Insumos!$A$5:$E$43,5,FALSE),IFERROR(VLOOKUP(B36,Bases!$H$5:$J$30,2,FALSE),"")))</f>
        <v/>
      </c>
      <c r="E36" s="12">
        <f>IF(B36="","",IFERROR(VLOOKUP(B36,Insumos!$A$5:$G$43,7,FALSE),IFERROR(VLOOKUP(B36,Bases!$H$5:$J$30,3,FALSE),0)))</f>
        <v/>
      </c>
      <c r="F36" s="14">
        <f>IF(B36="","",C36*E36)</f>
        <v/>
      </c>
    </row>
    <row r="37">
      <c r="A37" s="10" t="n"/>
      <c r="B37" s="10" t="n"/>
      <c r="C37" s="10" t="n"/>
      <c r="D37">
        <f>IF(B37="","",IFERROR(VLOOKUP(B37,Insumos!$A$5:$E$43,5,FALSE),IFERROR(VLOOKUP(B37,Bases!$H$5:$J$30,2,FALSE),"")))</f>
        <v/>
      </c>
      <c r="E37" s="12">
        <f>IF(B37="","",IFERROR(VLOOKUP(B37,Insumos!$A$5:$G$43,7,FALSE),IFERROR(VLOOKUP(B37,Bases!$H$5:$J$30,3,FALSE),0)))</f>
        <v/>
      </c>
      <c r="F37" s="14">
        <f>IF(B37="","",C37*E37)</f>
        <v/>
      </c>
    </row>
    <row r="38">
      <c r="A38" s="10" t="n"/>
      <c r="B38" s="10" t="n"/>
      <c r="C38" s="10" t="n"/>
      <c r="D38">
        <f>IF(B38="","",IFERROR(VLOOKUP(B38,Insumos!$A$5:$E$43,5,FALSE),IFERROR(VLOOKUP(B38,Bases!$H$5:$J$30,2,FALSE),"")))</f>
        <v/>
      </c>
      <c r="E38" s="12">
        <f>IF(B38="","",IFERROR(VLOOKUP(B38,Insumos!$A$5:$G$43,7,FALSE),IFERROR(VLOOKUP(B38,Bases!$H$5:$J$30,3,FALSE),0)))</f>
        <v/>
      </c>
      <c r="F38" s="14">
        <f>IF(B38="","",C38*E38)</f>
        <v/>
      </c>
    </row>
    <row r="39">
      <c r="A39" s="10" t="n"/>
      <c r="B39" s="10" t="n"/>
      <c r="C39" s="10" t="n"/>
      <c r="D39">
        <f>IF(B39="","",IFERROR(VLOOKUP(B39,Insumos!$A$5:$E$43,5,FALSE),IFERROR(VLOOKUP(B39,Bases!$H$5:$J$30,2,FALSE),"")))</f>
        <v/>
      </c>
      <c r="E39" s="12">
        <f>IF(B39="","",IFERROR(VLOOKUP(B39,Insumos!$A$5:$G$43,7,FALSE),IFERROR(VLOOKUP(B39,Bases!$H$5:$J$30,3,FALSE),0)))</f>
        <v/>
      </c>
      <c r="F39" s="14">
        <f>IF(B39="","",C39*E39)</f>
        <v/>
      </c>
    </row>
    <row r="40">
      <c r="A40" s="10" t="n"/>
      <c r="B40" s="10" t="n"/>
      <c r="C40" s="10" t="n"/>
      <c r="D40">
        <f>IF(B40="","",IFERROR(VLOOKUP(B40,Insumos!$A$5:$E$43,5,FALSE),IFERROR(VLOOKUP(B40,Bases!$H$5:$J$30,2,FALSE),"")))</f>
        <v/>
      </c>
      <c r="E40" s="12">
        <f>IF(B40="","",IFERROR(VLOOKUP(B40,Insumos!$A$5:$G$43,7,FALSE),IFERROR(VLOOKUP(B40,Bases!$H$5:$J$30,3,FALSE),0)))</f>
        <v/>
      </c>
      <c r="F40" s="14">
        <f>IF(B40="","",C40*E40)</f>
        <v/>
      </c>
    </row>
    <row r="41">
      <c r="A41" s="10" t="n"/>
      <c r="B41" s="10" t="n"/>
      <c r="C41" s="10" t="n"/>
      <c r="D41">
        <f>IF(B41="","",IFERROR(VLOOKUP(B41,Insumos!$A$5:$E$43,5,FALSE),IFERROR(VLOOKUP(B41,Bases!$H$5:$J$30,2,FALSE),"")))</f>
        <v/>
      </c>
      <c r="E41" s="12">
        <f>IF(B41="","",IFERROR(VLOOKUP(B41,Insumos!$A$5:$G$43,7,FALSE),IFERROR(VLOOKUP(B41,Bases!$H$5:$J$30,3,FALSE),0)))</f>
        <v/>
      </c>
      <c r="F41" s="14">
        <f>IF(B41="","",C41*E41)</f>
        <v/>
      </c>
    </row>
    <row r="42">
      <c r="A42" s="10" t="n"/>
      <c r="B42" s="10" t="n"/>
      <c r="C42" s="10" t="n"/>
      <c r="D42">
        <f>IF(B42="","",IFERROR(VLOOKUP(B42,Insumos!$A$5:$E$43,5,FALSE),IFERROR(VLOOKUP(B42,Bases!$H$5:$J$30,2,FALSE),"")))</f>
        <v/>
      </c>
      <c r="E42" s="12">
        <f>IF(B42="","",IFERROR(VLOOKUP(B42,Insumos!$A$5:$G$43,7,FALSE),IFERROR(VLOOKUP(B42,Bases!$H$5:$J$30,3,FALSE),0)))</f>
        <v/>
      </c>
      <c r="F42" s="14">
        <f>IF(B42="","",C42*E42)</f>
        <v/>
      </c>
    </row>
    <row r="43">
      <c r="A43" s="10" t="n"/>
      <c r="B43" s="10" t="n"/>
      <c r="C43" s="10" t="n"/>
      <c r="D43">
        <f>IF(B43="","",IFERROR(VLOOKUP(B43,Insumos!$A$5:$E$43,5,FALSE),IFERROR(VLOOKUP(B43,Bases!$H$5:$J$30,2,FALSE),"")))</f>
        <v/>
      </c>
      <c r="E43" s="12">
        <f>IF(B43="","",IFERROR(VLOOKUP(B43,Insumos!$A$5:$G$43,7,FALSE),IFERROR(VLOOKUP(B43,Bases!$H$5:$J$30,3,FALSE),0)))</f>
        <v/>
      </c>
      <c r="F43" s="14">
        <f>IF(B43="","",C43*E43)</f>
        <v/>
      </c>
    </row>
    <row r="44">
      <c r="A44" s="10" t="n"/>
      <c r="B44" s="10" t="n"/>
      <c r="C44" s="10" t="n"/>
      <c r="D44">
        <f>IF(B44="","",IFERROR(VLOOKUP(B44,Insumos!$A$5:$E$43,5,FALSE),IFERROR(VLOOKUP(B44,Bases!$H$5:$J$30,2,FALSE),"")))</f>
        <v/>
      </c>
      <c r="E44" s="12">
        <f>IF(B44="","",IFERROR(VLOOKUP(B44,Insumos!$A$5:$G$43,7,FALSE),IFERROR(VLOOKUP(B44,Bases!$H$5:$J$30,3,FALSE),0)))</f>
        <v/>
      </c>
      <c r="F44" s="14">
        <f>IF(B44="","",C44*E44)</f>
        <v/>
      </c>
    </row>
    <row r="45">
      <c r="A45" s="10" t="n"/>
      <c r="B45" s="10" t="n"/>
      <c r="C45" s="10" t="n"/>
      <c r="D45">
        <f>IF(B45="","",IFERROR(VLOOKUP(B45,Insumos!$A$5:$E$43,5,FALSE),IFERROR(VLOOKUP(B45,Bases!$H$5:$J$30,2,FALSE),"")))</f>
        <v/>
      </c>
      <c r="E45" s="12">
        <f>IF(B45="","",IFERROR(VLOOKUP(B45,Insumos!$A$5:$G$43,7,FALSE),IFERROR(VLOOKUP(B45,Bases!$H$5:$J$30,3,FALSE),0)))</f>
        <v/>
      </c>
      <c r="F45" s="14">
        <f>IF(B45="","",C45*E45)</f>
        <v/>
      </c>
    </row>
    <row r="46">
      <c r="A46" s="10" t="n"/>
      <c r="B46" s="10" t="n"/>
      <c r="C46" s="10" t="n"/>
      <c r="D46">
        <f>IF(B46="","",IFERROR(VLOOKUP(B46,Insumos!$A$5:$E$43,5,FALSE),IFERROR(VLOOKUP(B46,Bases!$H$5:$J$30,2,FALSE),"")))</f>
        <v/>
      </c>
      <c r="E46" s="12">
        <f>IF(B46="","",IFERROR(VLOOKUP(B46,Insumos!$A$5:$G$43,7,FALSE),IFERROR(VLOOKUP(B46,Bases!$H$5:$J$30,3,FALSE),0)))</f>
        <v/>
      </c>
      <c r="F46" s="14">
        <f>IF(B46="","",C46*E46)</f>
        <v/>
      </c>
    </row>
    <row r="47">
      <c r="A47" s="10" t="n"/>
      <c r="B47" s="10" t="n"/>
      <c r="C47" s="10" t="n"/>
      <c r="D47">
        <f>IF(B47="","",IFERROR(VLOOKUP(B47,Insumos!$A$5:$E$43,5,FALSE),IFERROR(VLOOKUP(B47,Bases!$H$5:$J$30,2,FALSE),"")))</f>
        <v/>
      </c>
      <c r="E47" s="12">
        <f>IF(B47="","",IFERROR(VLOOKUP(B47,Insumos!$A$5:$G$43,7,FALSE),IFERROR(VLOOKUP(B47,Bases!$H$5:$J$30,3,FALSE),0)))</f>
        <v/>
      </c>
      <c r="F47" s="14">
        <f>IF(B47="","",C47*E47)</f>
        <v/>
      </c>
    </row>
    <row r="48">
      <c r="A48" s="10" t="n"/>
      <c r="B48" s="10" t="n"/>
      <c r="C48" s="10" t="n"/>
      <c r="D48">
        <f>IF(B48="","",IFERROR(VLOOKUP(B48,Insumos!$A$5:$E$43,5,FALSE),IFERROR(VLOOKUP(B48,Bases!$H$5:$J$30,2,FALSE),"")))</f>
        <v/>
      </c>
      <c r="E48" s="12">
        <f>IF(B48="","",IFERROR(VLOOKUP(B48,Insumos!$A$5:$G$43,7,FALSE),IFERROR(VLOOKUP(B48,Bases!$H$5:$J$30,3,FALSE),0)))</f>
        <v/>
      </c>
      <c r="F48" s="14">
        <f>IF(B48="","",C48*E48)</f>
        <v/>
      </c>
    </row>
    <row r="49">
      <c r="A49" s="10" t="n"/>
      <c r="B49" s="10" t="n"/>
      <c r="C49" s="10" t="n"/>
      <c r="D49">
        <f>IF(B49="","",IFERROR(VLOOKUP(B49,Insumos!$A$5:$E$43,5,FALSE),IFERROR(VLOOKUP(B49,Bases!$H$5:$J$30,2,FALSE),"")))</f>
        <v/>
      </c>
      <c r="E49" s="12">
        <f>IF(B49="","",IFERROR(VLOOKUP(B49,Insumos!$A$5:$G$43,7,FALSE),IFERROR(VLOOKUP(B49,Bases!$H$5:$J$30,3,FALSE),0)))</f>
        <v/>
      </c>
      <c r="F49" s="14">
        <f>IF(B49="","",C49*E49)</f>
        <v/>
      </c>
    </row>
    <row r="50">
      <c r="A50" s="10" t="n"/>
      <c r="B50" s="10" t="n"/>
      <c r="C50" s="10" t="n"/>
      <c r="D50">
        <f>IF(B50="","",IFERROR(VLOOKUP(B50,Insumos!$A$5:$E$43,5,FALSE),IFERROR(VLOOKUP(B50,Bases!$H$5:$J$30,2,FALSE),"")))</f>
        <v/>
      </c>
      <c r="E50" s="12">
        <f>IF(B50="","",IFERROR(VLOOKUP(B50,Insumos!$A$5:$G$43,7,FALSE),IFERROR(VLOOKUP(B50,Bases!$H$5:$J$30,3,FALSE),0)))</f>
        <v/>
      </c>
      <c r="F50" s="14">
        <f>IF(B50="","",C50*E50)</f>
        <v/>
      </c>
    </row>
    <row r="51">
      <c r="A51" s="10" t="n"/>
      <c r="B51" s="10" t="n"/>
      <c r="C51" s="10" t="n"/>
      <c r="D51">
        <f>IF(B51="","",IFERROR(VLOOKUP(B51,Insumos!$A$5:$E$43,5,FALSE),IFERROR(VLOOKUP(B51,Bases!$H$5:$J$30,2,FALSE),"")))</f>
        <v/>
      </c>
      <c r="E51" s="12">
        <f>IF(B51="","",IFERROR(VLOOKUP(B51,Insumos!$A$5:$G$43,7,FALSE),IFERROR(VLOOKUP(B51,Bases!$H$5:$J$30,3,FALSE),0)))</f>
        <v/>
      </c>
      <c r="F51" s="14">
        <f>IF(B51="","",C51*E51)</f>
        <v/>
      </c>
    </row>
    <row r="52">
      <c r="A52" s="10" t="n"/>
      <c r="B52" s="10" t="n"/>
      <c r="C52" s="10" t="n"/>
      <c r="D52">
        <f>IF(B52="","",IFERROR(VLOOKUP(B52,Insumos!$A$5:$E$43,5,FALSE),IFERROR(VLOOKUP(B52,Bases!$H$5:$J$30,2,FALSE),"")))</f>
        <v/>
      </c>
      <c r="E52" s="12">
        <f>IF(B52="","",IFERROR(VLOOKUP(B52,Insumos!$A$5:$G$43,7,FALSE),IFERROR(VLOOKUP(B52,Bases!$H$5:$J$30,3,FALSE),0)))</f>
        <v/>
      </c>
      <c r="F52" s="14">
        <f>IF(B52="","",C52*E52)</f>
        <v/>
      </c>
    </row>
    <row r="53">
      <c r="A53" s="10" t="n"/>
      <c r="B53" s="10" t="n"/>
      <c r="C53" s="10" t="n"/>
      <c r="D53">
        <f>IF(B53="","",IFERROR(VLOOKUP(B53,Insumos!$A$5:$E$43,5,FALSE),IFERROR(VLOOKUP(B53,Bases!$H$5:$J$30,2,FALSE),"")))</f>
        <v/>
      </c>
      <c r="E53" s="12">
        <f>IF(B53="","",IFERROR(VLOOKUP(B53,Insumos!$A$5:$G$43,7,FALSE),IFERROR(VLOOKUP(B53,Bases!$H$5:$J$30,3,FALSE),0)))</f>
        <v/>
      </c>
      <c r="F53" s="14">
        <f>IF(B53="","",C53*E53)</f>
        <v/>
      </c>
    </row>
    <row r="54">
      <c r="A54" s="10" t="n"/>
      <c r="B54" s="10" t="n"/>
      <c r="C54" s="10" t="n"/>
      <c r="D54">
        <f>IF(B54="","",IFERROR(VLOOKUP(B54,Insumos!$A$5:$E$43,5,FALSE),IFERROR(VLOOKUP(B54,Bases!$H$5:$J$30,2,FALSE),"")))</f>
        <v/>
      </c>
      <c r="E54" s="12">
        <f>IF(B54="","",IFERROR(VLOOKUP(B54,Insumos!$A$5:$G$43,7,FALSE),IFERROR(VLOOKUP(B54,Bases!$H$5:$J$30,3,FALSE),0)))</f>
        <v/>
      </c>
      <c r="F54" s="14">
        <f>IF(B54="","",C54*E54)</f>
        <v/>
      </c>
    </row>
    <row r="55">
      <c r="A55" s="10" t="n"/>
      <c r="B55" s="10" t="n"/>
      <c r="C55" s="10" t="n"/>
      <c r="D55">
        <f>IF(B55="","",IFERROR(VLOOKUP(B55,Insumos!$A$5:$E$43,5,FALSE),IFERROR(VLOOKUP(B55,Bases!$H$5:$J$30,2,FALSE),"")))</f>
        <v/>
      </c>
      <c r="E55" s="12">
        <f>IF(B55="","",IFERROR(VLOOKUP(B55,Insumos!$A$5:$G$43,7,FALSE),IFERROR(VLOOKUP(B55,Bases!$H$5:$J$30,3,FALSE),0)))</f>
        <v/>
      </c>
      <c r="F55" s="14">
        <f>IF(B55="","",C55*E55)</f>
        <v/>
      </c>
    </row>
    <row r="56">
      <c r="A56" s="10" t="n"/>
      <c r="B56" s="10" t="n"/>
      <c r="C56" s="10" t="n"/>
      <c r="D56">
        <f>IF(B56="","",IFERROR(VLOOKUP(B56,Insumos!$A$5:$E$43,5,FALSE),IFERROR(VLOOKUP(B56,Bases!$H$5:$J$30,2,FALSE),"")))</f>
        <v/>
      </c>
      <c r="E56" s="12">
        <f>IF(B56="","",IFERROR(VLOOKUP(B56,Insumos!$A$5:$G$43,7,FALSE),IFERROR(VLOOKUP(B56,Bases!$H$5:$J$30,3,FALSE),0)))</f>
        <v/>
      </c>
      <c r="F56" s="14">
        <f>IF(B56="","",C56*E56)</f>
        <v/>
      </c>
    </row>
    <row r="57">
      <c r="A57" s="10" t="n"/>
      <c r="B57" s="10" t="n"/>
      <c r="C57" s="10" t="n"/>
      <c r="D57">
        <f>IF(B57="","",IFERROR(VLOOKUP(B57,Insumos!$A$5:$E$43,5,FALSE),IFERROR(VLOOKUP(B57,Bases!$H$5:$J$30,2,FALSE),"")))</f>
        <v/>
      </c>
      <c r="E57" s="12">
        <f>IF(B57="","",IFERROR(VLOOKUP(B57,Insumos!$A$5:$G$43,7,FALSE),IFERROR(VLOOKUP(B57,Bases!$H$5:$J$30,3,FALSE),0)))</f>
        <v/>
      </c>
      <c r="F57" s="14">
        <f>IF(B57="","",C57*E57)</f>
        <v/>
      </c>
    </row>
    <row r="58">
      <c r="A58" s="10" t="n"/>
      <c r="B58" s="10" t="n"/>
      <c r="C58" s="10" t="n"/>
      <c r="D58">
        <f>IF(B58="","",IFERROR(VLOOKUP(B58,Insumos!$A$5:$E$43,5,FALSE),IFERROR(VLOOKUP(B58,Bases!$H$5:$J$30,2,FALSE),"")))</f>
        <v/>
      </c>
      <c r="E58" s="12">
        <f>IF(B58="","",IFERROR(VLOOKUP(B58,Insumos!$A$5:$G$43,7,FALSE),IFERROR(VLOOKUP(B58,Bases!$H$5:$J$30,3,FALSE),0)))</f>
        <v/>
      </c>
      <c r="F58" s="14">
        <f>IF(B58="","",C58*E58)</f>
        <v/>
      </c>
    </row>
    <row r="59">
      <c r="A59" s="10" t="n"/>
      <c r="B59" s="10" t="n"/>
      <c r="C59" s="10" t="n"/>
      <c r="D59">
        <f>IF(B59="","",IFERROR(VLOOKUP(B59,Insumos!$A$5:$E$43,5,FALSE),IFERROR(VLOOKUP(B59,Bases!$H$5:$J$30,2,FALSE),"")))</f>
        <v/>
      </c>
      <c r="E59" s="12">
        <f>IF(B59="","",IFERROR(VLOOKUP(B59,Insumos!$A$5:$G$43,7,FALSE),IFERROR(VLOOKUP(B59,Bases!$H$5:$J$30,3,FALSE),0)))</f>
        <v/>
      </c>
      <c r="F59" s="14">
        <f>IF(B59="","",C59*E59)</f>
        <v/>
      </c>
    </row>
    <row r="60">
      <c r="A60" s="10" t="n"/>
      <c r="B60" s="10" t="n"/>
      <c r="C60" s="10" t="n"/>
      <c r="D60">
        <f>IF(B60="","",IFERROR(VLOOKUP(B60,Insumos!$A$5:$E$43,5,FALSE),IFERROR(VLOOKUP(B60,Bases!$H$5:$J$30,2,FALSE),"")))</f>
        <v/>
      </c>
      <c r="E60" s="12">
        <f>IF(B60="","",IFERROR(VLOOKUP(B60,Insumos!$A$5:$G$43,7,FALSE),IFERROR(VLOOKUP(B60,Bases!$H$5:$J$30,3,FALSE),0)))</f>
        <v/>
      </c>
      <c r="F60" s="14">
        <f>IF(B60="","",C60*E60)</f>
        <v/>
      </c>
    </row>
    <row r="61">
      <c r="A61" s="10" t="n"/>
      <c r="B61" s="10" t="n"/>
      <c r="C61" s="10" t="n"/>
      <c r="D61">
        <f>IF(B61="","",IFERROR(VLOOKUP(B61,Insumos!$A$5:$E$43,5,FALSE),IFERROR(VLOOKUP(B61,Bases!$H$5:$J$30,2,FALSE),"")))</f>
        <v/>
      </c>
      <c r="E61" s="12">
        <f>IF(B61="","",IFERROR(VLOOKUP(B61,Insumos!$A$5:$G$43,7,FALSE),IFERROR(VLOOKUP(B61,Bases!$H$5:$J$30,3,FALSE),0)))</f>
        <v/>
      </c>
      <c r="F61" s="14">
        <f>IF(B61="","",C61*E61)</f>
        <v/>
      </c>
    </row>
    <row r="62">
      <c r="A62" s="10" t="n"/>
      <c r="B62" s="10" t="n"/>
      <c r="C62" s="10" t="n"/>
      <c r="D62">
        <f>IF(B62="","",IFERROR(VLOOKUP(B62,Insumos!$A$5:$E$43,5,FALSE),IFERROR(VLOOKUP(B62,Bases!$H$5:$J$30,2,FALSE),"")))</f>
        <v/>
      </c>
      <c r="E62" s="12">
        <f>IF(B62="","",IFERROR(VLOOKUP(B62,Insumos!$A$5:$G$43,7,FALSE),IFERROR(VLOOKUP(B62,Bases!$H$5:$J$30,3,FALSE),0)))</f>
        <v/>
      </c>
      <c r="F62" s="14">
        <f>IF(B62="","",C62*E62)</f>
        <v/>
      </c>
    </row>
    <row r="63">
      <c r="A63" s="10" t="n"/>
      <c r="B63" s="10" t="n"/>
      <c r="C63" s="10" t="n"/>
      <c r="D63">
        <f>IF(B63="","",IFERROR(VLOOKUP(B63,Insumos!$A$5:$E$43,5,FALSE),IFERROR(VLOOKUP(B63,Bases!$H$5:$J$30,2,FALSE),"")))</f>
        <v/>
      </c>
      <c r="E63" s="12">
        <f>IF(B63="","",IFERROR(VLOOKUP(B63,Insumos!$A$5:$G$43,7,FALSE),IFERROR(VLOOKUP(B63,Bases!$H$5:$J$30,3,FALSE),0)))</f>
        <v/>
      </c>
      <c r="F63" s="14">
        <f>IF(B63="","",C63*E63)</f>
        <v/>
      </c>
    </row>
    <row r="64">
      <c r="A64" s="10" t="n"/>
      <c r="B64" s="10" t="n"/>
      <c r="C64" s="10" t="n"/>
      <c r="D64">
        <f>IF(B64="","",IFERROR(VLOOKUP(B64,Insumos!$A$5:$E$43,5,FALSE),IFERROR(VLOOKUP(B64,Bases!$H$5:$J$30,2,FALSE),"")))</f>
        <v/>
      </c>
      <c r="E64" s="12">
        <f>IF(B64="","",IFERROR(VLOOKUP(B64,Insumos!$A$5:$G$43,7,FALSE),IFERROR(VLOOKUP(B64,Bases!$H$5:$J$30,3,FALSE),0)))</f>
        <v/>
      </c>
      <c r="F64" s="14">
        <f>IF(B64="","",C64*E64)</f>
        <v/>
      </c>
    </row>
    <row r="65">
      <c r="A65" s="10" t="n"/>
      <c r="B65" s="10" t="n"/>
      <c r="C65" s="10" t="n"/>
      <c r="D65">
        <f>IF(B65="","",IFERROR(VLOOKUP(B65,Insumos!$A$5:$E$43,5,FALSE),IFERROR(VLOOKUP(B65,Bases!$H$5:$J$30,2,FALSE),"")))</f>
        <v/>
      </c>
      <c r="E65" s="12">
        <f>IF(B65="","",IFERROR(VLOOKUP(B65,Insumos!$A$5:$G$43,7,FALSE),IFERROR(VLOOKUP(B65,Bases!$H$5:$J$30,3,FALSE),0)))</f>
        <v/>
      </c>
      <c r="F65" s="14">
        <f>IF(B65="","",C65*E65)</f>
        <v/>
      </c>
    </row>
    <row r="66">
      <c r="A66" s="10" t="n"/>
      <c r="B66" s="10" t="n"/>
      <c r="C66" s="10" t="n"/>
      <c r="D66">
        <f>IF(B66="","",IFERROR(VLOOKUP(B66,Insumos!$A$5:$E$43,5,FALSE),IFERROR(VLOOKUP(B66,Bases!$H$5:$J$30,2,FALSE),"")))</f>
        <v/>
      </c>
      <c r="E66" s="12">
        <f>IF(B66="","",IFERROR(VLOOKUP(B66,Insumos!$A$5:$G$43,7,FALSE),IFERROR(VLOOKUP(B66,Bases!$H$5:$J$30,3,FALSE),0)))</f>
        <v/>
      </c>
      <c r="F66" s="14">
        <f>IF(B66="","",C66*E66)</f>
        <v/>
      </c>
    </row>
    <row r="67">
      <c r="A67" s="10" t="n"/>
      <c r="B67" s="10" t="n"/>
      <c r="C67" s="10" t="n"/>
      <c r="D67">
        <f>IF(B67="","",IFERROR(VLOOKUP(B67,Insumos!$A$5:$E$43,5,FALSE),IFERROR(VLOOKUP(B67,Bases!$H$5:$J$30,2,FALSE),"")))</f>
        <v/>
      </c>
      <c r="E67" s="12">
        <f>IF(B67="","",IFERROR(VLOOKUP(B67,Insumos!$A$5:$G$43,7,FALSE),IFERROR(VLOOKUP(B67,Bases!$H$5:$J$30,3,FALSE),0)))</f>
        <v/>
      </c>
      <c r="F67" s="14">
        <f>IF(B67="","",C67*E67)</f>
        <v/>
      </c>
    </row>
    <row r="68">
      <c r="A68" s="10" t="n"/>
      <c r="B68" s="10" t="n"/>
      <c r="C68" s="10" t="n"/>
      <c r="D68">
        <f>IF(B68="","",IFERROR(VLOOKUP(B68,Insumos!$A$5:$E$43,5,FALSE),IFERROR(VLOOKUP(B68,Bases!$H$5:$J$30,2,FALSE),"")))</f>
        <v/>
      </c>
      <c r="E68" s="12">
        <f>IF(B68="","",IFERROR(VLOOKUP(B68,Insumos!$A$5:$G$43,7,FALSE),IFERROR(VLOOKUP(B68,Bases!$H$5:$J$30,3,FALSE),0)))</f>
        <v/>
      </c>
      <c r="F68" s="14">
        <f>IF(B68="","",C68*E68)</f>
        <v/>
      </c>
    </row>
    <row r="69">
      <c r="A69" s="10" t="n"/>
      <c r="B69" s="10" t="n"/>
      <c r="C69" s="10" t="n"/>
      <c r="D69">
        <f>IF(B69="","",IFERROR(VLOOKUP(B69,Insumos!$A$5:$E$43,5,FALSE),IFERROR(VLOOKUP(B69,Bases!$H$5:$J$30,2,FALSE),"")))</f>
        <v/>
      </c>
      <c r="E69" s="12">
        <f>IF(B69="","",IFERROR(VLOOKUP(B69,Insumos!$A$5:$G$43,7,FALSE),IFERROR(VLOOKUP(B69,Bases!$H$5:$J$30,3,FALSE),0)))</f>
        <v/>
      </c>
      <c r="F69" s="14">
        <f>IF(B69="","",C69*E69)</f>
        <v/>
      </c>
    </row>
    <row r="70">
      <c r="A70" s="10" t="n"/>
      <c r="B70" s="10" t="n"/>
      <c r="C70" s="10" t="n"/>
      <c r="D70">
        <f>IF(B70="","",IFERROR(VLOOKUP(B70,Insumos!$A$5:$E$43,5,FALSE),IFERROR(VLOOKUP(B70,Bases!$H$5:$J$30,2,FALSE),"")))</f>
        <v/>
      </c>
      <c r="E70" s="12">
        <f>IF(B70="","",IFERROR(VLOOKUP(B70,Insumos!$A$5:$G$43,7,FALSE),IFERROR(VLOOKUP(B70,Bases!$H$5:$J$30,3,FALSE),0)))</f>
        <v/>
      </c>
      <c r="F70" s="14">
        <f>IF(B70="","",C70*E70)</f>
        <v/>
      </c>
    </row>
    <row r="71">
      <c r="A71" s="10" t="n"/>
      <c r="B71" s="10" t="n"/>
      <c r="C71" s="10" t="n"/>
      <c r="D71">
        <f>IF(B71="","",IFERROR(VLOOKUP(B71,Insumos!$A$5:$E$43,5,FALSE),IFERROR(VLOOKUP(B71,Bases!$H$5:$J$30,2,FALSE),"")))</f>
        <v/>
      </c>
      <c r="E71" s="12">
        <f>IF(B71="","",IFERROR(VLOOKUP(B71,Insumos!$A$5:$G$43,7,FALSE),IFERROR(VLOOKUP(B71,Bases!$H$5:$J$30,3,FALSE),0)))</f>
        <v/>
      </c>
      <c r="F71" s="14">
        <f>IF(B71="","",C71*E71)</f>
        <v/>
      </c>
    </row>
    <row r="72">
      <c r="A72" s="10" t="n"/>
      <c r="B72" s="10" t="n"/>
      <c r="C72" s="10" t="n"/>
      <c r="D72">
        <f>IF(B72="","",IFERROR(VLOOKUP(B72,Insumos!$A$5:$E$43,5,FALSE),IFERROR(VLOOKUP(B72,Bases!$H$5:$J$30,2,FALSE),"")))</f>
        <v/>
      </c>
      <c r="E72" s="12">
        <f>IF(B72="","",IFERROR(VLOOKUP(B72,Insumos!$A$5:$G$43,7,FALSE),IFERROR(VLOOKUP(B72,Bases!$H$5:$J$30,3,FALSE),0)))</f>
        <v/>
      </c>
      <c r="F72" s="14">
        <f>IF(B72="","",C72*E72)</f>
        <v/>
      </c>
    </row>
    <row r="73">
      <c r="A73" s="10" t="n"/>
      <c r="B73" s="10" t="n"/>
      <c r="C73" s="10" t="n"/>
      <c r="D73">
        <f>IF(B73="","",IFERROR(VLOOKUP(B73,Insumos!$A$5:$E$43,5,FALSE),IFERROR(VLOOKUP(B73,Bases!$H$5:$J$30,2,FALSE),"")))</f>
        <v/>
      </c>
      <c r="E73" s="12">
        <f>IF(B73="","",IFERROR(VLOOKUP(B73,Insumos!$A$5:$G$43,7,FALSE),IFERROR(VLOOKUP(B73,Bases!$H$5:$J$30,3,FALSE),0)))</f>
        <v/>
      </c>
      <c r="F73" s="14">
        <f>IF(B73="","",C73*E73)</f>
        <v/>
      </c>
    </row>
    <row r="74">
      <c r="A74" s="10" t="n"/>
      <c r="B74" s="10" t="n"/>
      <c r="C74" s="10" t="n"/>
      <c r="D74">
        <f>IF(B74="","",IFERROR(VLOOKUP(B74,Insumos!$A$5:$E$43,5,FALSE),IFERROR(VLOOKUP(B74,Bases!$H$5:$J$30,2,FALSE),"")))</f>
        <v/>
      </c>
      <c r="E74" s="12">
        <f>IF(B74="","",IFERROR(VLOOKUP(B74,Insumos!$A$5:$G$43,7,FALSE),IFERROR(VLOOKUP(B74,Bases!$H$5:$J$30,3,FALSE),0)))</f>
        <v/>
      </c>
      <c r="F74" s="14">
        <f>IF(B74="","",C74*E74)</f>
        <v/>
      </c>
    </row>
    <row r="75">
      <c r="A75" s="10" t="n"/>
      <c r="B75" s="10" t="n"/>
      <c r="C75" s="10" t="n"/>
      <c r="D75">
        <f>IF(B75="","",IFERROR(VLOOKUP(B75,Insumos!$A$5:$E$43,5,FALSE),IFERROR(VLOOKUP(B75,Bases!$H$5:$J$30,2,FALSE),"")))</f>
        <v/>
      </c>
      <c r="E75" s="12">
        <f>IF(B75="","",IFERROR(VLOOKUP(B75,Insumos!$A$5:$G$43,7,FALSE),IFERROR(VLOOKUP(B75,Bases!$H$5:$J$30,3,FALSE),0)))</f>
        <v/>
      </c>
      <c r="F75" s="14">
        <f>IF(B75="","",C75*E75)</f>
        <v/>
      </c>
    </row>
    <row r="76">
      <c r="A76" s="10" t="n"/>
      <c r="B76" s="10" t="n"/>
      <c r="C76" s="10" t="n"/>
      <c r="D76">
        <f>IF(B76="","",IFERROR(VLOOKUP(B76,Insumos!$A$5:$E$43,5,FALSE),IFERROR(VLOOKUP(B76,Bases!$H$5:$J$30,2,FALSE),"")))</f>
        <v/>
      </c>
      <c r="E76" s="12">
        <f>IF(B76="","",IFERROR(VLOOKUP(B76,Insumos!$A$5:$G$43,7,FALSE),IFERROR(VLOOKUP(B76,Bases!$H$5:$J$30,3,FALSE),0)))</f>
        <v/>
      </c>
      <c r="F76" s="14">
        <f>IF(B76="","",C76*E76)</f>
        <v/>
      </c>
    </row>
    <row r="77">
      <c r="A77" s="10" t="n"/>
      <c r="B77" s="10" t="n"/>
      <c r="C77" s="10" t="n"/>
      <c r="D77">
        <f>IF(B77="","",IFERROR(VLOOKUP(B77,Insumos!$A$5:$E$43,5,FALSE),IFERROR(VLOOKUP(B77,Bases!$H$5:$J$30,2,FALSE),"")))</f>
        <v/>
      </c>
      <c r="E77" s="12">
        <f>IF(B77="","",IFERROR(VLOOKUP(B77,Insumos!$A$5:$G$43,7,FALSE),IFERROR(VLOOKUP(B77,Bases!$H$5:$J$30,3,FALSE),0)))</f>
        <v/>
      </c>
      <c r="F77" s="14">
        <f>IF(B77="","",C77*E77)</f>
        <v/>
      </c>
    </row>
    <row r="78">
      <c r="A78" s="10" t="n"/>
      <c r="B78" s="10" t="n"/>
      <c r="C78" s="10" t="n"/>
      <c r="D78">
        <f>IF(B78="","",IFERROR(VLOOKUP(B78,Insumos!$A$5:$E$43,5,FALSE),IFERROR(VLOOKUP(B78,Bases!$H$5:$J$30,2,FALSE),"")))</f>
        <v/>
      </c>
      <c r="E78" s="12">
        <f>IF(B78="","",IFERROR(VLOOKUP(B78,Insumos!$A$5:$G$43,7,FALSE),IFERROR(VLOOKUP(B78,Bases!$H$5:$J$30,3,FALSE),0)))</f>
        <v/>
      </c>
      <c r="F78" s="14">
        <f>IF(B78="","",C78*E78)</f>
        <v/>
      </c>
    </row>
    <row r="79">
      <c r="A79" s="10" t="n"/>
      <c r="B79" s="10" t="n"/>
      <c r="C79" s="10" t="n"/>
      <c r="D79">
        <f>IF(B79="","",IFERROR(VLOOKUP(B79,Insumos!$A$5:$E$43,5,FALSE),IFERROR(VLOOKUP(B79,Bases!$H$5:$J$30,2,FALSE),"")))</f>
        <v/>
      </c>
      <c r="E79" s="12">
        <f>IF(B79="","",IFERROR(VLOOKUP(B79,Insumos!$A$5:$G$43,7,FALSE),IFERROR(VLOOKUP(B79,Bases!$H$5:$J$30,3,FALSE),0)))</f>
        <v/>
      </c>
      <c r="F79" s="14">
        <f>IF(B79="","",C79*E79)</f>
        <v/>
      </c>
    </row>
    <row r="80">
      <c r="A80" s="10" t="n"/>
      <c r="B80" s="10" t="n"/>
      <c r="C80" s="10" t="n"/>
      <c r="D80">
        <f>IF(B80="","",IFERROR(VLOOKUP(B80,Insumos!$A$5:$E$43,5,FALSE),IFERROR(VLOOKUP(B80,Bases!$H$5:$J$30,2,FALSE),"")))</f>
        <v/>
      </c>
      <c r="E80" s="12">
        <f>IF(B80="","",IFERROR(VLOOKUP(B80,Insumos!$A$5:$G$43,7,FALSE),IFERROR(VLOOKUP(B80,Bases!$H$5:$J$30,3,FALSE),0)))</f>
        <v/>
      </c>
      <c r="F80" s="14">
        <f>IF(B80="","",C80*E80)</f>
        <v/>
      </c>
    </row>
    <row r="81">
      <c r="A81" s="10" t="n"/>
      <c r="B81" s="10" t="n"/>
      <c r="C81" s="10" t="n"/>
      <c r="D81">
        <f>IF(B81="","",IFERROR(VLOOKUP(B81,Insumos!$A$5:$E$43,5,FALSE),IFERROR(VLOOKUP(B81,Bases!$H$5:$J$30,2,FALSE),"")))</f>
        <v/>
      </c>
      <c r="E81" s="12">
        <f>IF(B81="","",IFERROR(VLOOKUP(B81,Insumos!$A$5:$G$43,7,FALSE),IFERROR(VLOOKUP(B81,Bases!$H$5:$J$30,3,FALSE),0)))</f>
        <v/>
      </c>
      <c r="F81" s="14">
        <f>IF(B81="","",C81*E81)</f>
        <v/>
      </c>
    </row>
    <row r="82">
      <c r="A82" s="10" t="n"/>
      <c r="B82" s="10" t="n"/>
      <c r="C82" s="10" t="n"/>
      <c r="D82">
        <f>IF(B82="","",IFERROR(VLOOKUP(B82,Insumos!$A$5:$E$43,5,FALSE),IFERROR(VLOOKUP(B82,Bases!$H$5:$J$30,2,FALSE),"")))</f>
        <v/>
      </c>
      <c r="E82" s="12">
        <f>IF(B82="","",IFERROR(VLOOKUP(B82,Insumos!$A$5:$G$43,7,FALSE),IFERROR(VLOOKUP(B82,Bases!$H$5:$J$30,3,FALSE),0)))</f>
        <v/>
      </c>
      <c r="F82" s="14">
        <f>IF(B82="","",C82*E82)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2026-10-01T19:50:40Z</dcterms:created>
  <dcterms:modified xmlns:dcterms="http://purl.org/dc/terms/" xmlns:xsi="http://www.w3.org/2001/XMLSchema-instance" xsi:type="dcterms:W3CDTF">2026-10-01T19:50:40Z</dcterms:modified>
</cp:coreProperties>
</file>